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15\Desktop\"/>
    </mc:Choice>
  </mc:AlternateContent>
  <bookViews>
    <workbookView xWindow="-15" yWindow="-15" windowWidth="14370" windowHeight="11760" tabRatio="872" activeTab="2"/>
  </bookViews>
  <sheets>
    <sheet name="кол-во" sheetId="42" r:id="rId1"/>
    <sheet name="кол-во линий" sheetId="44" r:id="rId2"/>
    <sheet name="№1" sheetId="43" r:id="rId3"/>
    <sheet name="№5" sheetId="45" r:id="rId4"/>
    <sheet name="№2" sheetId="46" r:id="rId5"/>
    <sheet name="№ 3" sheetId="49" r:id="rId6"/>
  </sheets>
  <definedNames>
    <definedName name="_xlnm.Print_Titles" localSheetId="2">№1!$13:$14</definedName>
    <definedName name="_xlnm.Print_Titles" localSheetId="3">№5!$12:$13</definedName>
    <definedName name="_xlnm.Print_Area" localSheetId="5">'№ 3'!$A$1:$F$54</definedName>
  </definedNames>
  <calcPr calcId="152511" refMode="R1C1"/>
  <customWorkbookViews>
    <customWorkbookView name="user - Личное представление" guid="{02BFB99C-C8A5-43EF-9EA0-83AA4CE02BFB}" mergeInterval="0" personalView="1" maximized="1" windowWidth="1276" windowHeight="852" tabRatio="909" activeSheetId="14"/>
    <customWorkbookView name="hes - Личное представление" guid="{190D39FB-834E-43FB-BA3B-45B6D037B30F}" mergeInterval="0" personalView="1" maximized="1" windowWidth="1020" windowHeight="570" tabRatio="800" activeSheetId="3"/>
  </customWorkbookViews>
</workbook>
</file>

<file path=xl/calcChain.xml><?xml version="1.0" encoding="utf-8"?>
<calcChain xmlns="http://schemas.openxmlformats.org/spreadsheetml/2006/main">
  <c r="E15" i="45" l="1"/>
  <c r="G166" i="43"/>
  <c r="G171" i="43"/>
  <c r="G69" i="43" l="1"/>
  <c r="H69" i="43"/>
  <c r="G35" i="43" l="1"/>
  <c r="H35" i="43" l="1"/>
  <c r="E18" i="45"/>
  <c r="F31" i="45"/>
  <c r="E31" i="45"/>
  <c r="I69" i="43" l="1"/>
  <c r="C132" i="45" l="1"/>
  <c r="C127" i="45"/>
  <c r="C122" i="45"/>
  <c r="C20" i="45"/>
  <c r="C19" i="45"/>
  <c r="C18" i="45"/>
  <c r="C17" i="45"/>
  <c r="C16" i="45"/>
  <c r="E22" i="46"/>
  <c r="G22" i="46" s="1"/>
  <c r="J22" i="46" s="1"/>
  <c r="F22" i="46"/>
  <c r="G13" i="46"/>
  <c r="G23" i="46"/>
  <c r="D22" i="46"/>
  <c r="V10" i="42"/>
  <c r="V7" i="42"/>
  <c r="S7" i="42"/>
  <c r="F28" i="49" l="1"/>
  <c r="E28" i="49"/>
  <c r="D28" i="49"/>
  <c r="G16" i="43" l="1"/>
  <c r="G17" i="43"/>
  <c r="G19" i="43"/>
  <c r="G20" i="43"/>
  <c r="G46" i="43"/>
  <c r="G41" i="43" s="1"/>
  <c r="G38" i="43" s="1"/>
  <c r="H34" i="43"/>
  <c r="G45" i="43"/>
  <c r="G40" i="43" s="1"/>
  <c r="G37" i="43" s="1"/>
  <c r="E69" i="43"/>
  <c r="G134" i="43"/>
  <c r="G133" i="43" s="1"/>
  <c r="E134" i="43"/>
  <c r="E133" i="43" s="1"/>
  <c r="F139" i="43"/>
  <c r="F134" i="43" s="1"/>
  <c r="F133" i="43" s="1"/>
  <c r="E55" i="45"/>
  <c r="F48" i="43"/>
  <c r="I48" i="43" s="1"/>
  <c r="E48" i="43"/>
  <c r="H48" i="43" s="1"/>
  <c r="F49" i="43"/>
  <c r="E49" i="43"/>
  <c r="H49" i="43" s="1"/>
  <c r="F69" i="43"/>
  <c r="F70" i="43"/>
  <c r="E70" i="43"/>
  <c r="F34" i="43"/>
  <c r="I34" i="43" s="1"/>
  <c r="E34" i="43"/>
  <c r="F35" i="43"/>
  <c r="I35" i="43" s="1"/>
  <c r="E35" i="43"/>
  <c r="F19" i="43"/>
  <c r="E19" i="43"/>
  <c r="R11" i="44"/>
  <c r="F113" i="45"/>
  <c r="F112" i="45" s="1"/>
  <c r="E113" i="45"/>
  <c r="E112" i="45" s="1"/>
  <c r="F45" i="43" l="1"/>
  <c r="F40" i="43" s="1"/>
  <c r="I49" i="43"/>
  <c r="F46" i="43"/>
  <c r="E46" i="43"/>
  <c r="E41" i="43" s="1"/>
  <c r="E38" i="43" s="1"/>
  <c r="H38" i="43" s="1"/>
  <c r="I139" i="43"/>
  <c r="E45" i="43"/>
  <c r="E40" i="43" s="1"/>
  <c r="E37" i="43" s="1"/>
  <c r="H37" i="43" s="1"/>
  <c r="F32" i="43"/>
  <c r="F41" i="43"/>
  <c r="F38" i="43" s="1"/>
  <c r="I38" i="43" s="1"/>
  <c r="F37" i="43"/>
  <c r="I37" i="43" s="1"/>
  <c r="E32" i="43"/>
  <c r="F55" i="45"/>
  <c r="F45" i="45" s="1"/>
  <c r="F34" i="45" s="1"/>
  <c r="F19" i="45" s="1"/>
  <c r="F20" i="43" s="1"/>
  <c r="E45" i="45"/>
  <c r="E34" i="45" s="1"/>
  <c r="F51" i="45"/>
  <c r="F43" i="45" s="1"/>
  <c r="F33" i="45" s="1"/>
  <c r="F16" i="45" s="1"/>
  <c r="F17" i="43" s="1"/>
  <c r="E51" i="45"/>
  <c r="R12" i="44" l="1"/>
  <c r="F23" i="49"/>
  <c r="F20" i="49" s="1"/>
  <c r="F13" i="49" s="1"/>
  <c r="C23" i="46" s="1"/>
  <c r="B23" i="46"/>
  <c r="F34" i="49" l="1"/>
  <c r="F23" i="46"/>
  <c r="E23" i="49" l="1"/>
  <c r="E20" i="49" s="1"/>
  <c r="E13" i="49" s="1"/>
  <c r="E34" i="49" s="1"/>
  <c r="C22" i="46" s="1"/>
  <c r="D23" i="49"/>
  <c r="D20" i="49" s="1"/>
  <c r="D13" i="49" s="1"/>
  <c r="V8" i="42"/>
  <c r="H172" i="43" l="1"/>
  <c r="I172" i="43"/>
  <c r="H174" i="43"/>
  <c r="I174" i="43"/>
  <c r="G32" i="43" l="1"/>
  <c r="G27" i="43" s="1"/>
  <c r="G24" i="43" s="1"/>
  <c r="B49" i="43"/>
  <c r="B35" i="43"/>
  <c r="C19" i="43"/>
  <c r="C20" i="43"/>
  <c r="C21" i="43"/>
  <c r="F36" i="45"/>
  <c r="F27" i="45"/>
  <c r="F25" i="45" s="1"/>
  <c r="F23" i="45" s="1"/>
  <c r="F15" i="45" s="1"/>
  <c r="F16" i="43" s="1"/>
  <c r="E36" i="45"/>
  <c r="E27" i="45"/>
  <c r="E25" i="45" s="1"/>
  <c r="E23" i="45" s="1"/>
  <c r="I24" i="43" l="1"/>
  <c r="H24" i="43"/>
  <c r="E27" i="43"/>
  <c r="E24" i="43" s="1"/>
  <c r="Q17" i="43" l="1"/>
  <c r="G170" i="43"/>
  <c r="F171" i="43"/>
  <c r="E171" i="43"/>
  <c r="G165" i="43"/>
  <c r="F166" i="43"/>
  <c r="E166" i="43"/>
  <c r="F123" i="45"/>
  <c r="F122" i="45" s="1"/>
  <c r="F128" i="45"/>
  <c r="F127" i="45" s="1"/>
  <c r="E128" i="45"/>
  <c r="E127" i="45" s="1"/>
  <c r="E123" i="45"/>
  <c r="E122" i="45" s="1"/>
  <c r="F165" i="43" l="1"/>
  <c r="I165" i="43" s="1"/>
  <c r="I166" i="43"/>
  <c r="E170" i="43"/>
  <c r="H170" i="43" s="1"/>
  <c r="H171" i="43"/>
  <c r="E165" i="43"/>
  <c r="H166" i="43"/>
  <c r="F170" i="43"/>
  <c r="I170" i="43" s="1"/>
  <c r="I171" i="43"/>
  <c r="H165" i="43"/>
  <c r="C17" i="43"/>
  <c r="C18" i="43"/>
  <c r="C16" i="43"/>
  <c r="B32" i="45" l="1"/>
  <c r="F18" i="43"/>
  <c r="E18" i="43"/>
  <c r="R9" i="44" s="1"/>
  <c r="E43" i="45"/>
  <c r="E33" i="45" s="1"/>
  <c r="E16" i="45" s="1"/>
  <c r="R8" i="44" l="1"/>
  <c r="E17" i="43"/>
  <c r="S15" i="42"/>
  <c r="R15" i="42"/>
  <c r="D13" i="46" s="1"/>
  <c r="J13" i="46" s="1"/>
  <c r="I70" i="43"/>
  <c r="H70" i="43"/>
  <c r="E16" i="43" l="1"/>
  <c r="R7" i="44" l="1"/>
  <c r="D34" i="49" l="1"/>
  <c r="F14" i="46"/>
  <c r="G14" i="46" s="1"/>
  <c r="C13" i="46" l="1"/>
  <c r="F13" i="46" s="1"/>
  <c r="D15" i="46"/>
  <c r="E15" i="46"/>
  <c r="D16" i="46"/>
  <c r="E16" i="46"/>
  <c r="D17" i="46"/>
  <c r="E17" i="46"/>
  <c r="E19" i="46"/>
  <c r="D19" i="46"/>
  <c r="D20" i="46"/>
  <c r="E20" i="46"/>
  <c r="E21" i="46" l="1"/>
  <c r="D21" i="46"/>
  <c r="W4" i="42"/>
  <c r="P15" i="44"/>
  <c r="O15" i="44"/>
  <c r="N15" i="44"/>
  <c r="M15" i="44"/>
  <c r="L15" i="44"/>
  <c r="J15" i="44"/>
  <c r="H15" i="44"/>
  <c r="F15" i="44"/>
  <c r="E15" i="44"/>
  <c r="D15" i="44"/>
  <c r="I14" i="44"/>
  <c r="I15" i="44" s="1"/>
  <c r="G14" i="44"/>
  <c r="G15" i="44" s="1"/>
  <c r="K15" i="44"/>
  <c r="Q12" i="44"/>
  <c r="Q15" i="44" s="1"/>
  <c r="V4" i="44"/>
  <c r="V11" i="42"/>
  <c r="V9" i="42"/>
  <c r="V12" i="42"/>
  <c r="V13" i="42"/>
  <c r="L15" i="42"/>
  <c r="M15" i="42"/>
  <c r="N15" i="42"/>
  <c r="O15" i="42"/>
  <c r="P15" i="42"/>
  <c r="G12" i="42"/>
  <c r="K13" i="42"/>
  <c r="K15" i="42" s="1"/>
  <c r="G13" i="42"/>
  <c r="G14" i="42"/>
  <c r="G15" i="42" s="1"/>
  <c r="I14" i="42"/>
  <c r="I15" i="42" s="1"/>
  <c r="H15" i="42"/>
  <c r="J15" i="42"/>
  <c r="E15" i="42"/>
  <c r="D15" i="42"/>
  <c r="Q12" i="42"/>
  <c r="Q15" i="42" s="1"/>
  <c r="F15" i="42"/>
  <c r="S14" i="44" l="1"/>
  <c r="U14" i="44"/>
  <c r="R15" i="44"/>
  <c r="V14" i="42" l="1"/>
  <c r="C20" i="46" l="1"/>
  <c r="C19" i="46"/>
  <c r="C21" i="46"/>
  <c r="C16" i="46" l="1"/>
  <c r="F21" i="46"/>
  <c r="F20" i="46"/>
  <c r="F19" i="46"/>
  <c r="F16" i="46" l="1"/>
  <c r="H16" i="46"/>
  <c r="C17" i="46"/>
  <c r="F17" i="46" s="1"/>
  <c r="C15" i="46" l="1"/>
  <c r="F15" i="46" l="1"/>
  <c r="H15" i="46"/>
  <c r="I15" i="46" s="1"/>
  <c r="G34" i="49" l="1"/>
  <c r="E13" i="46" l="1"/>
  <c r="F27" i="43" l="1"/>
  <c r="F24" i="43" s="1"/>
</calcChain>
</file>

<file path=xl/sharedStrings.xml><?xml version="1.0" encoding="utf-8"?>
<sst xmlns="http://schemas.openxmlformats.org/spreadsheetml/2006/main" count="1223" uniqueCount="303">
  <si>
    <t>Уровень напряжения 6-10 кВ</t>
  </si>
  <si>
    <t>Отчисления на страховые взносы</t>
  </si>
  <si>
    <t>4.1</t>
  </si>
  <si>
    <t>Диапозон присоединяемой мощности</t>
  </si>
  <si>
    <t>Категория надежности</t>
  </si>
  <si>
    <t>Уровень напряжения</t>
  </si>
  <si>
    <t xml:space="preserve">Фактическое выполнение по присоединению за 2013 год </t>
  </si>
  <si>
    <t>Фактическое выполнение по присоединению за 2014 год (9 мес.)</t>
  </si>
  <si>
    <t xml:space="preserve">Прогноз на  присоединение на 2015 год </t>
  </si>
  <si>
    <t>на общую мощность, кВт</t>
  </si>
  <si>
    <t>ИТОГО:</t>
  </si>
  <si>
    <t>Мощность ТМ (кВт)</t>
  </si>
  <si>
    <t>1.</t>
  </si>
  <si>
    <t>2.</t>
  </si>
  <si>
    <t>3.</t>
  </si>
  <si>
    <t>№ п/п</t>
  </si>
  <si>
    <t>2.1</t>
  </si>
  <si>
    <t>1.1.</t>
  </si>
  <si>
    <t>1.2.</t>
  </si>
  <si>
    <t>1.3.</t>
  </si>
  <si>
    <t>1.4.</t>
  </si>
  <si>
    <t>1.5.</t>
  </si>
  <si>
    <t>6.</t>
  </si>
  <si>
    <t>Уровень напряжения до 1 кВ</t>
  </si>
  <si>
    <t>1.6.</t>
  </si>
  <si>
    <t>Наименование мероприятий</t>
  </si>
  <si>
    <t>1.1</t>
  </si>
  <si>
    <t>1.3</t>
  </si>
  <si>
    <t>тыс.руб.</t>
  </si>
  <si>
    <t>4.</t>
  </si>
  <si>
    <t>5.</t>
  </si>
  <si>
    <t xml:space="preserve">Фактическое выполнение по присоединению за 2014 год </t>
  </si>
  <si>
    <t>в том числе:</t>
  </si>
  <si>
    <t>Показатели</t>
  </si>
  <si>
    <t>Единица измерения</t>
  </si>
  <si>
    <t>Энергия на хозяйственные нужды</t>
  </si>
  <si>
    <t>Прочие расходы,всего, в том числе:</t>
  </si>
  <si>
    <t>1.6.1.</t>
  </si>
  <si>
    <t>1.6.2.</t>
  </si>
  <si>
    <t>1.6.3.</t>
  </si>
  <si>
    <t>услуги связи</t>
  </si>
  <si>
    <t>Внереализационные расходы,всего</t>
  </si>
  <si>
    <t>- работы и услуги производственного характера</t>
  </si>
  <si>
    <t>- работы и услуги непроизводственного характера в т.ч.:</t>
  </si>
  <si>
    <t>другие прочие расходы, связанные с производством и реализацией</t>
  </si>
  <si>
    <t>- расходы на услуги банков</t>
  </si>
  <si>
    <t xml:space="preserve">- денежные выплаты социального характера (по Коллективному договору) </t>
  </si>
  <si>
    <t>1.5.1.</t>
  </si>
  <si>
    <t>1.5.2.</t>
  </si>
  <si>
    <t>1.5.3.</t>
  </si>
  <si>
    <t>1.5.3.1.</t>
  </si>
  <si>
    <t>1.5.3.2.</t>
  </si>
  <si>
    <t>1.5.3.3.</t>
  </si>
  <si>
    <t>1.5.3.4.</t>
  </si>
  <si>
    <t>1.5.3.5.</t>
  </si>
  <si>
    <t>1.6.4.</t>
  </si>
  <si>
    <t>рентабельность из прил5</t>
  </si>
  <si>
    <t>условно-постоянные расходы из всп 1 (т.е. сумма накладных расходов из прил4,6,7,8)</t>
  </si>
  <si>
    <t>Расходы по выполнению мероприятий по технологическому присоединению,всего</t>
  </si>
  <si>
    <t>- % за пользование кредитом</t>
  </si>
  <si>
    <t>шт.</t>
  </si>
  <si>
    <t>до 15 кВт включительно</t>
  </si>
  <si>
    <t>Уровень напряжения, кВ</t>
  </si>
  <si>
    <t>Фактическое выполнение по присоединению за 2013 год</t>
  </si>
  <si>
    <t xml:space="preserve">Фактическое выполнение по присоединению за 2015 год </t>
  </si>
  <si>
    <t>Е.А. Лебедева</t>
  </si>
  <si>
    <t>Экономист по финансовой работе</t>
  </si>
  <si>
    <t>свыше  15 кВт до  150 кВт включительно</t>
  </si>
  <si>
    <t>свыше  150 кВт и менее 670 кВт включительно</t>
  </si>
  <si>
    <t>1.2</t>
  </si>
  <si>
    <t>2.2</t>
  </si>
  <si>
    <t>3.2</t>
  </si>
  <si>
    <t>2.1.1</t>
  </si>
  <si>
    <t>2.1.2</t>
  </si>
  <si>
    <t>2.2.1</t>
  </si>
  <si>
    <t>2.2.2</t>
  </si>
  <si>
    <t>мощность трансформатора, МВА</t>
  </si>
  <si>
    <t>длина воздушной линии , км</t>
  </si>
  <si>
    <t>Фактическое  строительство объектов электросетевого хозяйства за 2013 год</t>
  </si>
  <si>
    <t xml:space="preserve">Фактическое  строительство объектов электросетевого хозяйства за 2014 год </t>
  </si>
  <si>
    <t xml:space="preserve">Фактическое  строительство объектов электросетевого хозяйства за 2015 год </t>
  </si>
  <si>
    <t>Директор</t>
  </si>
  <si>
    <t>Приложение №1</t>
  </si>
  <si>
    <t xml:space="preserve">к Методическим указаниям </t>
  </si>
  <si>
    <t xml:space="preserve">по определению размера платы </t>
  </si>
  <si>
    <t xml:space="preserve">за технологическое присоединение к </t>
  </si>
  <si>
    <t>электрическим сетям</t>
  </si>
  <si>
    <t>Объект электросетевого хозяйства</t>
  </si>
  <si>
    <t>Год ввода объекта</t>
  </si>
  <si>
    <t>Пропускная способность, кВт/Максимальная мощность,кВт</t>
  </si>
  <si>
    <t>Строительство воздушных линий</t>
  </si>
  <si>
    <t>до 15кВт включительно</t>
  </si>
  <si>
    <t>от 15 до 150кВт включительно</t>
  </si>
  <si>
    <t>Материал опоры:</t>
  </si>
  <si>
    <t>деревянные (j=1)</t>
  </si>
  <si>
    <t>металлические (j=2)</t>
  </si>
  <si>
    <t>железобетонные (j=3)</t>
  </si>
  <si>
    <t>1.j.k</t>
  </si>
  <si>
    <t>Тип провода</t>
  </si>
  <si>
    <t>изолированный провод (k=1)</t>
  </si>
  <si>
    <t>неизолированный провод (k=2)</t>
  </si>
  <si>
    <t>1.j.k.l</t>
  </si>
  <si>
    <t>Материал провода</t>
  </si>
  <si>
    <t>медный (l=1)</t>
  </si>
  <si>
    <t>стальной (l=2)</t>
  </si>
  <si>
    <t>сталеалюминиевые (l=3)</t>
  </si>
  <si>
    <t>алюминиевые (l=4)</t>
  </si>
  <si>
    <t>1.j.k.l.m</t>
  </si>
  <si>
    <t>Сечение провода</t>
  </si>
  <si>
    <t>диапазон до 50мм2 включительно (m=1)</t>
  </si>
  <si>
    <t>от 50 до 100мм2 включительно (m=2)</t>
  </si>
  <si>
    <t>от 100 до 200мм2 включительно (m=3)</t>
  </si>
  <si>
    <t>от 200 до 500мм2 включительно (m=4)</t>
  </si>
  <si>
    <t>от 500 до 800мм2 включительно (m=5)</t>
  </si>
  <si>
    <t>свыше 800мм2 (m=6)</t>
  </si>
  <si>
    <t>Строительство кабельных линий</t>
  </si>
  <si>
    <t>2.j</t>
  </si>
  <si>
    <t xml:space="preserve">Способ прокладки кабельных линий </t>
  </si>
  <si>
    <t>в траншеях (j=1)</t>
  </si>
  <si>
    <t>в блоках (j=2)</t>
  </si>
  <si>
    <t>в каналах (j=3)</t>
  </si>
  <si>
    <t>в туннелях и коллекторах (j=4)</t>
  </si>
  <si>
    <t>в галереях и эстакадах (j=5)</t>
  </si>
  <si>
    <t>горизонтальное наклонное бурение (j=6)</t>
  </si>
  <si>
    <t>2.j.k</t>
  </si>
  <si>
    <t>Одножильные (k=1)</t>
  </si>
  <si>
    <t>Многожильные (k=2)</t>
  </si>
  <si>
    <t>2.j.k.l</t>
  </si>
  <si>
    <t>Кабели с резиновой и пластмассовой изоляцией (l=1)</t>
  </si>
  <si>
    <t>бумажной изоляцией (l=2)</t>
  </si>
  <si>
    <t>2.j.k.l.m</t>
  </si>
  <si>
    <t>Строительство пунктов секционирования</t>
  </si>
  <si>
    <t>3.j</t>
  </si>
  <si>
    <t>Реклоузеры (j=1)</t>
  </si>
  <si>
    <t>распределительные пункты (РП) (j=2)</t>
  </si>
  <si>
    <t>переключательные пункты (ПП) (j=3)</t>
  </si>
  <si>
    <t>3.j.k</t>
  </si>
  <si>
    <t>Номинальный ток</t>
  </si>
  <si>
    <t>до 100А включительно (k=1)</t>
  </si>
  <si>
    <t>от 100 до 250А включительно (k=2)</t>
  </si>
  <si>
    <t>от 250 до 500А включительно(k=3)</t>
  </si>
  <si>
    <t>от 500 до 1000А включительно (k=4)</t>
  </si>
  <si>
    <t>свыше 1000А (k=5)</t>
  </si>
  <si>
    <t>Строительство трансформаторных подстанций (ТП), за исключением распределительных трансформаторных подстанций (РТП) с уровнем напряжения до 35кВ</t>
  </si>
  <si>
    <t>Трансформаторные подстанции (ТП), за исключением распределительных трансформаторных подстанций (РТП)</t>
  </si>
  <si>
    <t>Однотрансформаторные (k=1)</t>
  </si>
  <si>
    <t>двухтрансформаторные и более (k=2)</t>
  </si>
  <si>
    <t>Трансформаторная мощность</t>
  </si>
  <si>
    <t>до 25кВА, включительно (l=1)</t>
  </si>
  <si>
    <t>от 25 до 100кВА, включительно (l=2)</t>
  </si>
  <si>
    <t>от 100 до 250кВА, включительно (l=3)</t>
  </si>
  <si>
    <t>от 250 до 500кВА, включительно (l=4)</t>
  </si>
  <si>
    <t>от 500кВА до 900кВА, включительно (l=5)</t>
  </si>
  <si>
    <t>свыше 1000кВА (l=6)</t>
  </si>
  <si>
    <t>Строительство распределительных трансформаторных подстанций (РТП) с уровнем напряжения до 35кВ</t>
  </si>
  <si>
    <t>5.j</t>
  </si>
  <si>
    <t>Распределительные трансформаторные подстанции (РТП)</t>
  </si>
  <si>
    <t>5.j.k</t>
  </si>
  <si>
    <t>5.j.k.l</t>
  </si>
  <si>
    <t>100кВА</t>
  </si>
  <si>
    <t>250кВА</t>
  </si>
  <si>
    <t>400кВА</t>
  </si>
  <si>
    <t>160кВА</t>
  </si>
  <si>
    <t>630кВА</t>
  </si>
  <si>
    <t>Строительство центров питания, подстанций уровнем напряжения 35кВ и выше (ПС)</t>
  </si>
  <si>
    <t>6.j</t>
  </si>
  <si>
    <t>ПС 35кВ (j=1)</t>
  </si>
  <si>
    <t>ПС 110кВ и выше (j=2)</t>
  </si>
  <si>
    <t>Приложение №5</t>
  </si>
  <si>
    <t>Присоединенная максимальная мощность, кВт</t>
  </si>
  <si>
    <t>Приложение №2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</si>
  <si>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</si>
  <si>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</si>
  <si>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мероприятию, (руб.)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</si>
  <si>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</si>
  <si>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</si>
  <si>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</t>
  </si>
  <si>
    <t>свыше  150 кВт и менее 670 кВт включительно, до 1кВ</t>
  </si>
  <si>
    <t>Уровень напряжения до 1 Кв</t>
  </si>
  <si>
    <t xml:space="preserve">до 15кВт включительно </t>
  </si>
  <si>
    <t>2.1.3</t>
  </si>
  <si>
    <t>2.2.3</t>
  </si>
  <si>
    <t>кабель ААБЛ 3*95мм2</t>
  </si>
  <si>
    <t>кабель ААБл 4*95мм2</t>
  </si>
  <si>
    <t>Приложение №3</t>
  </si>
  <si>
    <t>- налоги и сборы, уменьшающие налогооблагаемую базу на прибыль организаций, всего</t>
  </si>
  <si>
    <t>расходы на информационное обслуживание, иные услуги, связанные с деятельностью по технологическому присоединению</t>
  </si>
  <si>
    <t>- прочие обоснованные расходы</t>
  </si>
  <si>
    <t xml:space="preserve">Необходимая валовая выручка </t>
  </si>
  <si>
    <t>длина линий ВЛ/КЛ, км</t>
  </si>
  <si>
    <t xml:space="preserve">Директор </t>
  </si>
  <si>
    <t>Заместитель директора по экономике</t>
  </si>
  <si>
    <t>Л.М. Зеленова</t>
  </si>
  <si>
    <t>Оплата труда ППП</t>
  </si>
  <si>
    <t>-</t>
  </si>
  <si>
    <t>Материалы на фактической присоединение (провод, опора, мет.из.)</t>
  </si>
  <si>
    <t>1.1.1</t>
  </si>
  <si>
    <t>1.1.2</t>
  </si>
  <si>
    <t>Материалы</t>
  </si>
  <si>
    <t>Обеспечение средствами коммерческого учета электрической энергии (мощности)</t>
  </si>
  <si>
    <t>7.1</t>
  </si>
  <si>
    <t>7.2</t>
  </si>
  <si>
    <t>Однофазный</t>
  </si>
  <si>
    <t>Трехфазный</t>
  </si>
  <si>
    <t>7.1.1</t>
  </si>
  <si>
    <t>Прямого включения</t>
  </si>
  <si>
    <t>7.1.2</t>
  </si>
  <si>
    <t>7.1.3</t>
  </si>
  <si>
    <t>Полукосвенного включения</t>
  </si>
  <si>
    <t>Косвенного включения</t>
  </si>
  <si>
    <t>7.2.1</t>
  </si>
  <si>
    <t>7.2.2</t>
  </si>
  <si>
    <t>7.2.3</t>
  </si>
  <si>
    <t>Расходы на строительство объекта/на обеспечение средствами коммерческого учета электрической энергрии (мощности) , тыс.руб.</t>
  </si>
  <si>
    <t>Трехфазный косвенного включения</t>
  </si>
  <si>
    <t>Трехфазный полукосвенного включения</t>
  </si>
  <si>
    <t>Трехфазный прямого включения</t>
  </si>
  <si>
    <t>Однофазный косвенного включения</t>
  </si>
  <si>
    <t>Однофазный полукосвенного включения</t>
  </si>
  <si>
    <t>Однофазный прямого включения</t>
  </si>
  <si>
    <t xml:space="preserve">Протяженность (для линий электропередачи), м; количество  точек учета (для средств коммерческого  учета электрической энергии)шт </t>
  </si>
  <si>
    <t>6-20</t>
  </si>
  <si>
    <t>изм. Приказ 560/20 от 22.06.2020г.</t>
  </si>
  <si>
    <t xml:space="preserve">Протяженность, (для линий электропередачи) м, количество  точек учета (для средств коммерческого  учета электрической энергии) шт </t>
  </si>
  <si>
    <t>1.1.3</t>
  </si>
  <si>
    <t>1.2.1</t>
  </si>
  <si>
    <t>1.2.2</t>
  </si>
  <si>
    <t>1.2.3</t>
  </si>
  <si>
    <t>Соков</t>
  </si>
  <si>
    <t>Конькова</t>
  </si>
  <si>
    <t>Савин</t>
  </si>
  <si>
    <t>Рыбаков</t>
  </si>
  <si>
    <t>Владвик</t>
  </si>
  <si>
    <t>в 2020 году в части технол присоединения  построено (в том числе и те, что по актам пока не подписаны)</t>
  </si>
  <si>
    <t>диаметр провод</t>
  </si>
  <si>
    <t>матер опор</t>
  </si>
  <si>
    <t>протяженность</t>
  </si>
  <si>
    <t>мощность по договору</t>
  </si>
  <si>
    <t>ж</t>
  </si>
  <si>
    <t>д</t>
  </si>
  <si>
    <t>до 50</t>
  </si>
  <si>
    <t>затраты тыс. руб.</t>
  </si>
  <si>
    <t>2.1.1.1</t>
  </si>
  <si>
    <t>3.2.1</t>
  </si>
  <si>
    <t>3.2.1.1</t>
  </si>
  <si>
    <t>3.2.2</t>
  </si>
  <si>
    <t>3.2.2.1</t>
  </si>
  <si>
    <t>3.2.3</t>
  </si>
  <si>
    <t>2.2.1.1</t>
  </si>
  <si>
    <t>2.2.2.1</t>
  </si>
  <si>
    <t>Вспомогательные материалы (автозапчасти, ГСМ, материалы на ремонт административного здания)</t>
  </si>
  <si>
    <t>О.Ю. Кутько</t>
  </si>
  <si>
    <t>1.1.4</t>
  </si>
  <si>
    <t>деревянные</t>
  </si>
  <si>
    <t xml:space="preserve">изолированный провод </t>
  </si>
  <si>
    <t>диапазон до 50мм2 включительно</t>
  </si>
  <si>
    <t>диапазон от 50 мм2 до 100 мм2 включительно</t>
  </si>
  <si>
    <t>изолированный провод</t>
  </si>
  <si>
    <t>алюминиевые</t>
  </si>
  <si>
    <t>железобетонные</t>
  </si>
  <si>
    <t>1-20</t>
  </si>
  <si>
    <t>Трехфазный прямого включения, без ТТ</t>
  </si>
  <si>
    <t>Трехфазный полукосвенного включения, с ТТ</t>
  </si>
  <si>
    <t>Однофазный прямого включения, без ТТ</t>
  </si>
  <si>
    <t>услуги связи, интернет</t>
  </si>
  <si>
    <t xml:space="preserve">Выдача сетевой организацией уведомления об обеспечении сетевой организацией возможности присоединения к электрическим сетям </t>
  </si>
  <si>
    <t>Подготовка и выдача сетевой организацией технических условий (ТУ) Заявителю, на уровне напряжения i и (или) диапазоне мощности j С1.1</t>
  </si>
  <si>
    <t>Выдача сетевой организацией уведомления об обеспечении сетевой организацией возможности присоединения к электрическим сетям С1.2.1</t>
  </si>
  <si>
    <t>Проверка выполнения технических условий Заявителями С1.2.2</t>
  </si>
  <si>
    <t>расходы на охрану труда и пожарную безопасность</t>
  </si>
  <si>
    <t>1-10</t>
  </si>
  <si>
    <t>металлические</t>
  </si>
  <si>
    <t>неизолированный провод</t>
  </si>
  <si>
    <t>медный</t>
  </si>
  <si>
    <t>стальной</t>
  </si>
  <si>
    <t>сталеалюминиевые</t>
  </si>
  <si>
    <t>от 50 до 100мм2 включительно</t>
  </si>
  <si>
    <t>Однотрансформаторные</t>
  </si>
  <si>
    <t>двухтрансформаторные и более</t>
  </si>
  <si>
    <t>до 25кВА, включительно</t>
  </si>
  <si>
    <t>от 25 до 100кВА, включительно</t>
  </si>
  <si>
    <t>от 100 до 250кВА, включительно</t>
  </si>
  <si>
    <t>10/0,4</t>
  </si>
  <si>
    <t>0,4</t>
  </si>
  <si>
    <t>4.1.1</t>
  </si>
  <si>
    <t>4.1.2</t>
  </si>
  <si>
    <t>4.1.1.1</t>
  </si>
  <si>
    <t xml:space="preserve">Двухтрансформаторные и более </t>
  </si>
  <si>
    <t xml:space="preserve">от 100 до 250кВА, включительно </t>
  </si>
  <si>
    <t xml:space="preserve">от 25 до 100кВА, включительно </t>
  </si>
  <si>
    <t>Расчёт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 МУП "Районные электрические сети" Хабаровского муниципального района Хабаровского края за 2024 год</t>
  </si>
  <si>
    <t>Сведения о количестве технологических присоединений, выполненных МУП "Районные электрические сети" Хабаровского муниципального района Хабаровского края за 2024 года</t>
  </si>
  <si>
    <t>Расходы на выполнение мероприятий по технологическому присоединению, предусмотренным подпунктами "а" и "в" пункта 16 Методических указаний, МУП "Районные электрические сети" Хабаровского муниципального района Хабаровского края за 2024 год</t>
  </si>
  <si>
    <t>Сведения о строительстве линий электропередачи при технологическом присоединении энергопринимающих устройств максимальной мощностью менее 670кВт и на уровне напряжения ниже 20кВ МУП "Районные электрические сети" Хабаровского муниципального района Хабаровского края за 2024 год</t>
  </si>
  <si>
    <t>тыс. руб за 1 км</t>
  </si>
  <si>
    <t>тыс. руб за 1кВт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</si>
  <si>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МУП "Районные электрические сети" Хабаровского муниципального района Хабаровского края за 2024 год</t>
  </si>
  <si>
    <t>Швецов Е.А.</t>
  </si>
  <si>
    <t>Подопригора и Чайковская</t>
  </si>
  <si>
    <t>Сведения о построенных объектах электросетевого хозяйства от существующих объектов электросетевого хозяйства до присоединяемых энергопринимающих устройств МУП "Районные электрические сети" Хабаровского муниципального района Хабаровского края за 2024 года</t>
  </si>
  <si>
    <t xml:space="preserve">сталеалюминиевые </t>
  </si>
  <si>
    <t xml:space="preserve">Фактическое выполнение по присоединению за 2024 год </t>
  </si>
  <si>
    <t xml:space="preserve">Фактическое строительство объектов электросетевого хозяйства за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</si>
</sst>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  <numFmt numFmtId="167" formatCode="#,##0.0"/>
    <numFmt numFmtId="170" formatCode="#,##0.000"/>
    <numFmt numFmtId="173" formatCode="#,##0_ ;\-#,##0\ 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2"/>
      <color indexed="9"/>
      <name val="Times New Roman"/>
      <family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24" fillId="0" borderId="0"/>
    <xf numFmtId="0" fontId="24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7" borderId="1" applyNumberFormat="0" applyAlignment="0" applyProtection="0"/>
    <xf numFmtId="0" fontId="28" fillId="20" borderId="2" applyNumberFormat="0" applyAlignment="0" applyProtection="0"/>
    <xf numFmtId="0" fontId="29" fillId="20" borderId="1" applyNumberFormat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21" borderId="7" applyNumberFormat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17" fillId="0" borderId="0"/>
    <xf numFmtId="0" fontId="17" fillId="0" borderId="0"/>
    <xf numFmtId="0" fontId="4" fillId="0" borderId="0"/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44">
    <xf numFmtId="0" fontId="0" fillId="0" borderId="0" xfId="0"/>
    <xf numFmtId="0" fontId="9" fillId="0" borderId="0" xfId="0" applyFont="1"/>
    <xf numFmtId="0" fontId="11" fillId="0" borderId="0" xfId="0" applyFont="1" applyAlignment="1">
      <alignment vertical="distributed" wrapText="1"/>
    </xf>
    <xf numFmtId="0" fontId="11" fillId="0" borderId="0" xfId="0" applyFont="1" applyFill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10" fillId="0" borderId="0" xfId="0" applyFont="1" applyFill="1" applyBorder="1" applyAlignment="1">
      <alignment horizontal="center" vertical="distributed" wrapText="1"/>
    </xf>
    <xf numFmtId="0" fontId="11" fillId="26" borderId="0" xfId="0" applyFont="1" applyFill="1" applyAlignment="1">
      <alignment vertical="distributed" wrapText="1"/>
    </xf>
    <xf numFmtId="0" fontId="11" fillId="24" borderId="0" xfId="0" applyFont="1" applyFill="1" applyAlignment="1">
      <alignment vertical="distributed" wrapText="1"/>
    </xf>
    <xf numFmtId="0" fontId="11" fillId="0" borderId="0" xfId="0" applyFont="1" applyFill="1" applyAlignment="1">
      <alignment horizontal="center" vertical="distributed" wrapText="1"/>
    </xf>
    <xf numFmtId="2" fontId="11" fillId="0" borderId="0" xfId="0" applyNumberFormat="1" applyFont="1" applyFill="1" applyAlignment="1">
      <alignment vertical="distributed" wrapText="1"/>
    </xf>
    <xf numFmtId="1" fontId="11" fillId="0" borderId="0" xfId="0" applyNumberFormat="1" applyFont="1" applyFill="1" applyAlignment="1">
      <alignment vertical="distributed" wrapText="1"/>
    </xf>
    <xf numFmtId="0" fontId="9" fillId="0" borderId="12" xfId="0" applyFont="1" applyBorder="1" applyAlignment="1">
      <alignment vertical="center" wrapText="1"/>
    </xf>
    <xf numFmtId="0" fontId="10" fillId="0" borderId="0" xfId="0" applyFont="1" applyFill="1" applyBorder="1" applyAlignment="1">
      <alignment vertical="distributed" wrapText="1"/>
    </xf>
    <xf numFmtId="167" fontId="11" fillId="0" borderId="0" xfId="0" applyNumberFormat="1" applyFont="1" applyFill="1" applyAlignment="1">
      <alignment vertical="distributed" wrapText="1"/>
    </xf>
    <xf numFmtId="0" fontId="9" fillId="0" borderId="12" xfId="39" applyFont="1" applyBorder="1" applyAlignment="1">
      <alignment wrapText="1"/>
    </xf>
    <xf numFmtId="0" fontId="18" fillId="0" borderId="12" xfId="0" applyFont="1" applyFill="1" applyBorder="1" applyAlignment="1">
      <alignment horizontal="center" vertical="distributed" wrapText="1"/>
    </xf>
    <xf numFmtId="0" fontId="18" fillId="0" borderId="12" xfId="0" applyFont="1" applyFill="1" applyBorder="1" applyAlignment="1">
      <alignment vertical="distributed" wrapText="1"/>
    </xf>
    <xf numFmtId="0" fontId="9" fillId="0" borderId="12" xfId="0" applyFont="1" applyFill="1" applyBorder="1" applyAlignment="1">
      <alignment vertical="distributed" wrapText="1"/>
    </xf>
    <xf numFmtId="2" fontId="9" fillId="0" borderId="12" xfId="0" applyNumberFormat="1" applyFont="1" applyFill="1" applyBorder="1" applyAlignment="1">
      <alignment vertical="distributed" wrapText="1"/>
    </xf>
    <xf numFmtId="1" fontId="9" fillId="0" borderId="12" xfId="0" applyNumberFormat="1" applyFont="1" applyFill="1" applyBorder="1" applyAlignment="1">
      <alignment vertical="distributed" wrapText="1"/>
    </xf>
    <xf numFmtId="49" fontId="18" fillId="0" borderId="12" xfId="0" applyNumberFormat="1" applyFont="1" applyFill="1" applyBorder="1" applyAlignment="1">
      <alignment horizontal="center" vertical="distributed" wrapText="1"/>
    </xf>
    <xf numFmtId="1" fontId="18" fillId="0" borderId="12" xfId="0" applyNumberFormat="1" applyFont="1" applyFill="1" applyBorder="1" applyAlignment="1">
      <alignment vertical="distributed" wrapText="1"/>
    </xf>
    <xf numFmtId="2" fontId="18" fillId="0" borderId="12" xfId="0" applyNumberFormat="1" applyFont="1" applyFill="1" applyBorder="1" applyAlignment="1">
      <alignment vertical="distributed" wrapText="1"/>
    </xf>
    <xf numFmtId="2" fontId="9" fillId="0" borderId="0" xfId="0" applyNumberFormat="1" applyFont="1"/>
    <xf numFmtId="4" fontId="9" fillId="0" borderId="12" xfId="0" applyNumberFormat="1" applyFont="1" applyBorder="1" applyAlignment="1">
      <alignment vertical="center"/>
    </xf>
    <xf numFmtId="1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0" fontId="44" fillId="0" borderId="0" xfId="47" applyFont="1"/>
    <xf numFmtId="0" fontId="44" fillId="0" borderId="0" xfId="47" applyFont="1" applyAlignment="1"/>
    <xf numFmtId="0" fontId="44" fillId="0" borderId="0" xfId="47" applyFont="1" applyAlignment="1">
      <alignment horizontal="right"/>
    </xf>
    <xf numFmtId="0" fontId="45" fillId="0" borderId="12" xfId="47" applyFont="1" applyBorder="1" applyAlignment="1">
      <alignment vertical="center" wrapText="1"/>
    </xf>
    <xf numFmtId="0" fontId="44" fillId="0" borderId="12" xfId="47" applyFont="1" applyBorder="1"/>
    <xf numFmtId="0" fontId="45" fillId="0" borderId="29" xfId="47" applyFont="1" applyBorder="1" applyAlignment="1">
      <alignment vertical="center"/>
    </xf>
    <xf numFmtId="0" fontId="44" fillId="0" borderId="12" xfId="47" applyFont="1" applyBorder="1" applyAlignment="1">
      <alignment vertical="center" wrapText="1"/>
    </xf>
    <xf numFmtId="4" fontId="44" fillId="0" borderId="12" xfId="47" applyNumberFormat="1" applyFont="1" applyBorder="1" applyAlignment="1">
      <alignment vertical="center"/>
    </xf>
    <xf numFmtId="1" fontId="44" fillId="0" borderId="12" xfId="47" applyNumberFormat="1" applyFont="1" applyBorder="1" applyAlignment="1">
      <alignment vertical="center"/>
    </xf>
    <xf numFmtId="2" fontId="44" fillId="0" borderId="12" xfId="47" applyNumberFormat="1" applyFont="1" applyBorder="1" applyAlignment="1">
      <alignment vertical="center"/>
    </xf>
    <xf numFmtId="1" fontId="44" fillId="0" borderId="12" xfId="47" applyNumberFormat="1" applyFont="1" applyBorder="1"/>
    <xf numFmtId="2" fontId="44" fillId="0" borderId="12" xfId="47" applyNumberFormat="1" applyFont="1" applyBorder="1"/>
    <xf numFmtId="0" fontId="45" fillId="0" borderId="29" xfId="47" applyFont="1" applyBorder="1" applyAlignment="1"/>
    <xf numFmtId="0" fontId="46" fillId="0" borderId="12" xfId="47" applyFont="1" applyBorder="1"/>
    <xf numFmtId="0" fontId="46" fillId="0" borderId="0" xfId="47" applyFont="1" applyBorder="1"/>
    <xf numFmtId="0" fontId="45" fillId="0" borderId="12" xfId="47" applyFont="1" applyBorder="1"/>
    <xf numFmtId="0" fontId="44" fillId="0" borderId="12" xfId="47" applyNumberFormat="1" applyFont="1" applyBorder="1"/>
    <xf numFmtId="0" fontId="45" fillId="0" borderId="12" xfId="47" applyFont="1" applyBorder="1" applyAlignment="1">
      <alignment wrapText="1"/>
    </xf>
    <xf numFmtId="0" fontId="44" fillId="0" borderId="12" xfId="47" applyNumberFormat="1" applyFont="1" applyBorder="1" applyAlignment="1">
      <alignment horizontal="right"/>
    </xf>
    <xf numFmtId="0" fontId="44" fillId="0" borderId="12" xfId="47" applyFont="1" applyBorder="1" applyAlignment="1">
      <alignment horizontal="right"/>
    </xf>
    <xf numFmtId="0" fontId="44" fillId="0" borderId="12" xfId="47" applyFont="1" applyFill="1" applyBorder="1" applyAlignment="1">
      <alignment vertical="center" wrapText="1"/>
    </xf>
    <xf numFmtId="0" fontId="44" fillId="0" borderId="12" xfId="47" applyFont="1" applyBorder="1" applyAlignment="1">
      <alignment vertical="center"/>
    </xf>
    <xf numFmtId="0" fontId="44" fillId="0" borderId="12" xfId="47" applyFont="1" applyBorder="1" applyAlignment="1">
      <alignment horizontal="left" vertical="center" wrapText="1"/>
    </xf>
    <xf numFmtId="0" fontId="46" fillId="0" borderId="12" xfId="47" applyFont="1" applyBorder="1" applyAlignment="1">
      <alignment vertical="center" wrapText="1"/>
    </xf>
    <xf numFmtId="0" fontId="44" fillId="0" borderId="16" xfId="47" applyFont="1" applyBorder="1"/>
    <xf numFmtId="0" fontId="44" fillId="0" borderId="26" xfId="47" applyFont="1" applyBorder="1"/>
    <xf numFmtId="0" fontId="44" fillId="0" borderId="16" xfId="47" applyFont="1" applyBorder="1" applyAlignment="1">
      <alignment vertical="center"/>
    </xf>
    <xf numFmtId="0" fontId="44" fillId="0" borderId="33" xfId="47" applyFont="1" applyBorder="1"/>
    <xf numFmtId="0" fontId="44" fillId="0" borderId="11" xfId="47" applyFont="1" applyBorder="1"/>
    <xf numFmtId="0" fontId="45" fillId="0" borderId="18" xfId="47" applyFont="1" applyBorder="1" applyAlignment="1">
      <alignment horizontal="center" vertical="center"/>
    </xf>
    <xf numFmtId="0" fontId="45" fillId="0" borderId="17" xfId="47" applyFont="1" applyBorder="1" applyAlignment="1">
      <alignment horizontal="center" vertical="center" wrapText="1"/>
    </xf>
    <xf numFmtId="0" fontId="45" fillId="0" borderId="19" xfId="47" applyFont="1" applyBorder="1" applyAlignment="1">
      <alignment horizontal="center" vertical="center" wrapText="1"/>
    </xf>
    <xf numFmtId="0" fontId="44" fillId="0" borderId="15" xfId="47" applyFont="1" applyBorder="1" applyAlignment="1">
      <alignment vertical="center"/>
    </xf>
    <xf numFmtId="0" fontId="45" fillId="0" borderId="21" xfId="47" applyFont="1" applyBorder="1" applyAlignment="1">
      <alignment vertical="center" wrapText="1"/>
    </xf>
    <xf numFmtId="0" fontId="44" fillId="0" borderId="21" xfId="47" applyFont="1" applyBorder="1"/>
    <xf numFmtId="0" fontId="44" fillId="0" borderId="22" xfId="47" applyFont="1" applyBorder="1"/>
    <xf numFmtId="0" fontId="44" fillId="0" borderId="18" xfId="47" applyFont="1" applyBorder="1" applyAlignment="1">
      <alignment horizontal="center"/>
    </xf>
    <xf numFmtId="0" fontId="44" fillId="0" borderId="17" xfId="47" applyFont="1" applyBorder="1" applyAlignment="1">
      <alignment horizontal="center"/>
    </xf>
    <xf numFmtId="0" fontId="44" fillId="0" borderId="19" xfId="47" applyFont="1" applyBorder="1" applyAlignment="1">
      <alignment horizontal="center"/>
    </xf>
    <xf numFmtId="0" fontId="45" fillId="0" borderId="18" xfId="47" applyFont="1" applyBorder="1" applyAlignment="1">
      <alignment horizontal="center" vertical="center" wrapText="1"/>
    </xf>
    <xf numFmtId="0" fontId="45" fillId="0" borderId="21" xfId="47" applyFont="1" applyBorder="1"/>
    <xf numFmtId="1" fontId="44" fillId="0" borderId="17" xfId="47" applyNumberFormat="1" applyFont="1" applyBorder="1" applyAlignment="1">
      <alignment horizontal="center"/>
    </xf>
    <xf numFmtId="0" fontId="44" fillId="0" borderId="15" xfId="47" applyFont="1" applyBorder="1"/>
    <xf numFmtId="0" fontId="44" fillId="0" borderId="11" xfId="47" applyFont="1" applyFill="1" applyBorder="1" applyAlignment="1">
      <alignment vertical="center" wrapText="1"/>
    </xf>
    <xf numFmtId="0" fontId="44" fillId="0" borderId="11" xfId="47" applyFont="1" applyBorder="1" applyAlignment="1">
      <alignment horizontal="right"/>
    </xf>
    <xf numFmtId="0" fontId="44" fillId="0" borderId="16" xfId="47" applyFont="1" applyBorder="1" applyAlignment="1">
      <alignment horizontal="center" vertical="center"/>
    </xf>
    <xf numFmtId="0" fontId="45" fillId="0" borderId="16" xfId="47" applyFont="1" applyBorder="1" applyAlignment="1">
      <alignment horizontal="center" vertical="center"/>
    </xf>
    <xf numFmtId="2" fontId="44" fillId="0" borderId="26" xfId="47" applyNumberFormat="1" applyFont="1" applyBorder="1"/>
    <xf numFmtId="0" fontId="45" fillId="0" borderId="37" xfId="47" applyFont="1" applyBorder="1" applyAlignment="1">
      <alignment vertical="center"/>
    </xf>
    <xf numFmtId="2" fontId="44" fillId="0" borderId="26" xfId="47" applyNumberFormat="1" applyFont="1" applyBorder="1" applyAlignment="1">
      <alignment vertical="center"/>
    </xf>
    <xf numFmtId="0" fontId="45" fillId="0" borderId="37" xfId="47" applyFont="1" applyBorder="1" applyAlignment="1"/>
    <xf numFmtId="0" fontId="9" fillId="0" borderId="16" xfId="0" applyFont="1" applyBorder="1"/>
    <xf numFmtId="2" fontId="9" fillId="0" borderId="26" xfId="0" applyNumberFormat="1" applyFont="1" applyBorder="1" applyAlignment="1">
      <alignment vertical="center"/>
    </xf>
    <xf numFmtId="0" fontId="9" fillId="0" borderId="33" xfId="0" applyFont="1" applyBorder="1"/>
    <xf numFmtId="0" fontId="44" fillId="0" borderId="11" xfId="47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2" fontId="9" fillId="0" borderId="30" xfId="0" applyNumberFormat="1" applyFont="1" applyBorder="1" applyAlignment="1">
      <alignment vertical="center"/>
    </xf>
    <xf numFmtId="0" fontId="45" fillId="0" borderId="15" xfId="47" applyFont="1" applyBorder="1" applyAlignment="1">
      <alignment horizontal="center" vertical="center"/>
    </xf>
    <xf numFmtId="0" fontId="44" fillId="0" borderId="18" xfId="47" applyFont="1" applyBorder="1" applyAlignment="1">
      <alignment horizontal="center" vertical="center"/>
    </xf>
    <xf numFmtId="0" fontId="44" fillId="0" borderId="17" xfId="47" applyFont="1" applyBorder="1" applyAlignment="1">
      <alignment horizontal="center" vertical="center"/>
    </xf>
    <xf numFmtId="0" fontId="44" fillId="0" borderId="19" xfId="47" applyFont="1" applyBorder="1" applyAlignment="1">
      <alignment horizontal="center" vertical="center"/>
    </xf>
    <xf numFmtId="0" fontId="45" fillId="0" borderId="12" xfId="47" applyNumberFormat="1" applyFont="1" applyBorder="1"/>
    <xf numFmtId="0" fontId="45" fillId="0" borderId="12" xfId="47" applyNumberFormat="1" applyFont="1" applyBorder="1" applyAlignment="1">
      <alignment horizontal="right"/>
    </xf>
    <xf numFmtId="0" fontId="45" fillId="0" borderId="12" xfId="47" applyFont="1" applyBorder="1" applyAlignment="1">
      <alignment horizontal="right"/>
    </xf>
    <xf numFmtId="4" fontId="44" fillId="0" borderId="26" xfId="47" applyNumberFormat="1" applyFont="1" applyBorder="1"/>
    <xf numFmtId="0" fontId="9" fillId="0" borderId="15" xfId="39" applyFont="1" applyBorder="1" applyAlignment="1">
      <alignment vertical="center"/>
    </xf>
    <xf numFmtId="0" fontId="9" fillId="0" borderId="0" xfId="0" applyFont="1"/>
    <xf numFmtId="0" fontId="9" fillId="0" borderId="0" xfId="0" applyFont="1"/>
    <xf numFmtId="4" fontId="9" fillId="0" borderId="12" xfId="0" applyNumberFormat="1" applyFont="1" applyBorder="1"/>
    <xf numFmtId="0" fontId="9" fillId="0" borderId="0" xfId="0" applyFont="1"/>
    <xf numFmtId="0" fontId="6" fillId="0" borderId="0" xfId="0" applyFont="1" applyFill="1"/>
    <xf numFmtId="0" fontId="5" fillId="0" borderId="0" xfId="0" applyFont="1" applyFill="1"/>
    <xf numFmtId="0" fontId="12" fillId="0" borderId="0" xfId="40" applyFont="1"/>
    <xf numFmtId="0" fontId="14" fillId="0" borderId="0" xfId="40" applyFont="1"/>
    <xf numFmtId="1" fontId="15" fillId="0" borderId="0" xfId="40" applyNumberFormat="1" applyFont="1" applyBorder="1"/>
    <xf numFmtId="0" fontId="11" fillId="0" borderId="0" xfId="0" applyFont="1" applyFill="1"/>
    <xf numFmtId="0" fontId="9" fillId="0" borderId="0" xfId="39" applyFont="1" applyBorder="1"/>
    <xf numFmtId="0" fontId="9" fillId="0" borderId="0" xfId="39" applyFont="1"/>
    <xf numFmtId="0" fontId="21" fillId="0" borderId="0" xfId="39" applyFont="1" applyAlignment="1">
      <alignment horizontal="left"/>
    </xf>
    <xf numFmtId="0" fontId="10" fillId="0" borderId="0" xfId="39" applyFont="1" applyAlignment="1">
      <alignment horizontal="left"/>
    </xf>
    <xf numFmtId="0" fontId="19" fillId="0" borderId="0" xfId="39" applyFont="1"/>
    <xf numFmtId="0" fontId="19" fillId="0" borderId="0" xfId="39" applyFont="1" applyAlignment="1">
      <alignment horizontal="center"/>
    </xf>
    <xf numFmtId="0" fontId="9" fillId="0" borderId="0" xfId="39" applyFont="1" applyAlignment="1">
      <alignment horizontal="center"/>
    </xf>
    <xf numFmtId="49" fontId="9" fillId="0" borderId="16" xfId="39" applyNumberFormat="1" applyFont="1" applyBorder="1"/>
    <xf numFmtId="0" fontId="22" fillId="0" borderId="0" xfId="39" applyFont="1"/>
    <xf numFmtId="0" fontId="6" fillId="0" borderId="0" xfId="40" applyFont="1" applyFill="1"/>
    <xf numFmtId="0" fontId="16" fillId="0" borderId="0" xfId="0" applyFont="1" applyFill="1"/>
    <xf numFmtId="49" fontId="6" fillId="0" borderId="0" xfId="40" applyNumberFormat="1" applyFont="1" applyBorder="1" applyAlignment="1">
      <alignment horizontal="center" vertical="top"/>
    </xf>
    <xf numFmtId="49" fontId="6" fillId="0" borderId="0" xfId="40" applyNumberFormat="1" applyFont="1" applyBorder="1" applyAlignment="1">
      <alignment vertical="top" wrapText="1"/>
    </xf>
    <xf numFmtId="1" fontId="7" fillId="0" borderId="0" xfId="40" applyNumberFormat="1" applyFont="1" applyBorder="1"/>
    <xf numFmtId="1" fontId="11" fillId="0" borderId="0" xfId="40" applyNumberFormat="1" applyFont="1" applyBorder="1" applyAlignment="1">
      <alignment horizontal="right"/>
    </xf>
    <xf numFmtId="0" fontId="6" fillId="0" borderId="0" xfId="40" applyFont="1"/>
    <xf numFmtId="1" fontId="11" fillId="0" borderId="0" xfId="40" applyNumberFormat="1" applyFont="1" applyBorder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0" xfId="39" applyFont="1" applyBorder="1" applyAlignment="1">
      <alignment horizontal="center" vertical="center" wrapText="1"/>
    </xf>
    <xf numFmtId="165" fontId="20" fillId="0" borderId="0" xfId="39" applyNumberFormat="1" applyFont="1"/>
    <xf numFmtId="2" fontId="9" fillId="0" borderId="0" xfId="39" applyNumberFormat="1" applyFont="1"/>
    <xf numFmtId="0" fontId="11" fillId="0" borderId="0" xfId="40" applyFont="1"/>
    <xf numFmtId="0" fontId="9" fillId="0" borderId="0" xfId="39" applyFont="1" applyBorder="1" applyAlignment="1">
      <alignment horizontal="right"/>
    </xf>
    <xf numFmtId="0" fontId="8" fillId="0" borderId="0" xfId="0" applyFont="1"/>
    <xf numFmtId="1" fontId="14" fillId="0" borderId="0" xfId="40" applyNumberFormat="1" applyFont="1" applyBorder="1"/>
    <xf numFmtId="1" fontId="11" fillId="0" borderId="0" xfId="40" applyNumberFormat="1" applyFont="1" applyBorder="1"/>
    <xf numFmtId="49" fontId="11" fillId="0" borderId="0" xfId="40" applyNumberFormat="1" applyFont="1" applyBorder="1" applyAlignment="1">
      <alignment horizontal="left" vertical="center"/>
    </xf>
    <xf numFmtId="0" fontId="42" fillId="0" borderId="0" xfId="0" applyFont="1" applyFill="1"/>
    <xf numFmtId="0" fontId="10" fillId="0" borderId="0" xfId="0" applyFont="1" applyFill="1"/>
    <xf numFmtId="1" fontId="10" fillId="0" borderId="0" xfId="40" applyNumberFormat="1" applyFont="1" applyBorder="1"/>
    <xf numFmtId="0" fontId="9" fillId="0" borderId="21" xfId="39" applyFont="1" applyBorder="1" applyAlignment="1">
      <alignment horizontal="center"/>
    </xf>
    <xf numFmtId="170" fontId="9" fillId="0" borderId="21" xfId="39" applyNumberFormat="1" applyFont="1" applyBorder="1"/>
    <xf numFmtId="0" fontId="9" fillId="0" borderId="12" xfId="39" applyFont="1" applyBorder="1" applyAlignment="1">
      <alignment horizontal="center"/>
    </xf>
    <xf numFmtId="170" fontId="9" fillId="0" borderId="12" xfId="39" applyNumberFormat="1" applyFont="1" applyBorder="1"/>
    <xf numFmtId="170" fontId="9" fillId="0" borderId="26" xfId="39" applyNumberFormat="1" applyFont="1" applyBorder="1"/>
    <xf numFmtId="170" fontId="9" fillId="0" borderId="26" xfId="39" applyNumberFormat="1" applyFont="1" applyFill="1" applyBorder="1"/>
    <xf numFmtId="0" fontId="13" fillId="0" borderId="0" xfId="40" applyFont="1"/>
    <xf numFmtId="0" fontId="15" fillId="0" borderId="0" xfId="40" applyFont="1"/>
    <xf numFmtId="0" fontId="9" fillId="0" borderId="0" xfId="39" applyFont="1"/>
    <xf numFmtId="0" fontId="9" fillId="0" borderId="0" xfId="39" applyFont="1" applyBorder="1"/>
    <xf numFmtId="0" fontId="9" fillId="0" borderId="21" xfId="39" applyFont="1" applyBorder="1" applyAlignment="1">
      <alignment wrapText="1"/>
    </xf>
    <xf numFmtId="0" fontId="9" fillId="0" borderId="12" xfId="39" applyFont="1" applyBorder="1"/>
    <xf numFmtId="49" fontId="9" fillId="0" borderId="12" xfId="39" applyNumberFormat="1" applyFont="1" applyBorder="1" applyAlignment="1">
      <alignment horizontal="left"/>
    </xf>
    <xf numFmtId="0" fontId="43" fillId="0" borderId="12" xfId="39" applyFont="1" applyBorder="1"/>
    <xf numFmtId="0" fontId="43" fillId="0" borderId="12" xfId="39" applyFont="1" applyBorder="1" applyAlignment="1">
      <alignment wrapText="1"/>
    </xf>
    <xf numFmtId="0" fontId="43" fillId="0" borderId="12" xfId="39" applyFont="1" applyBorder="1" applyAlignment="1">
      <alignment vertical="center" wrapText="1"/>
    </xf>
    <xf numFmtId="49" fontId="9" fillId="0" borderId="12" xfId="39" applyNumberFormat="1" applyFont="1" applyBorder="1" applyAlignment="1">
      <alignment horizontal="left" wrapText="1"/>
    </xf>
    <xf numFmtId="0" fontId="45" fillId="0" borderId="23" xfId="47" applyFont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distributed" wrapText="1" indent="1"/>
    </xf>
    <xf numFmtId="0" fontId="44" fillId="0" borderId="21" xfId="47" applyFont="1" applyBorder="1" applyAlignment="1">
      <alignment vertical="center" wrapText="1"/>
    </xf>
    <xf numFmtId="4" fontId="44" fillId="0" borderId="21" xfId="47" applyNumberFormat="1" applyFont="1" applyBorder="1" applyAlignment="1">
      <alignment vertical="center"/>
    </xf>
    <xf numFmtId="1" fontId="44" fillId="0" borderId="21" xfId="47" applyNumberFormat="1" applyFont="1" applyBorder="1" applyAlignment="1">
      <alignment vertical="center"/>
    </xf>
    <xf numFmtId="2" fontId="44" fillId="0" borderId="21" xfId="47" applyNumberFormat="1" applyFont="1" applyBorder="1" applyAlignment="1">
      <alignment vertical="center"/>
    </xf>
    <xf numFmtId="2" fontId="44" fillId="0" borderId="22" xfId="47" applyNumberFormat="1" applyFont="1" applyBorder="1" applyAlignment="1">
      <alignment vertical="center"/>
    </xf>
    <xf numFmtId="4" fontId="44" fillId="0" borderId="11" xfId="47" applyNumberFormat="1" applyFont="1" applyBorder="1" applyAlignment="1">
      <alignment vertical="center"/>
    </xf>
    <xf numFmtId="1" fontId="44" fillId="0" borderId="11" xfId="47" applyNumberFormat="1" applyFont="1" applyBorder="1" applyAlignment="1">
      <alignment vertical="center"/>
    </xf>
    <xf numFmtId="2" fontId="44" fillId="0" borderId="11" xfId="47" applyNumberFormat="1" applyFont="1" applyBorder="1" applyAlignment="1">
      <alignment vertical="center"/>
    </xf>
    <xf numFmtId="2" fontId="44" fillId="0" borderId="30" xfId="47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44" fillId="0" borderId="12" xfId="47" applyNumberFormat="1" applyFont="1" applyBorder="1"/>
    <xf numFmtId="4" fontId="44" fillId="0" borderId="26" xfId="47" applyNumberFormat="1" applyFont="1" applyBorder="1" applyAlignment="1">
      <alignment vertical="center"/>
    </xf>
    <xf numFmtId="0" fontId="44" fillId="0" borderId="26" xfId="47" applyFont="1" applyBorder="1" applyAlignment="1">
      <alignment vertical="center"/>
    </xf>
    <xf numFmtId="0" fontId="9" fillId="0" borderId="0" xfId="0" applyFont="1" applyAlignment="1">
      <alignment vertical="center"/>
    </xf>
    <xf numFmtId="164" fontId="44" fillId="0" borderId="0" xfId="47" applyNumberFormat="1" applyFont="1"/>
    <xf numFmtId="164" fontId="45" fillId="0" borderId="19" xfId="47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44" fillId="0" borderId="0" xfId="47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44" fillId="0" borderId="23" xfId="47" applyFont="1" applyBorder="1"/>
    <xf numFmtId="0" fontId="44" fillId="0" borderId="23" xfId="47" applyFont="1" applyBorder="1" applyAlignment="1">
      <alignment horizontal="right"/>
    </xf>
    <xf numFmtId="0" fontId="44" fillId="0" borderId="12" xfId="47" applyFont="1" applyBorder="1" applyAlignment="1">
      <alignment horizontal="right" vertical="center" wrapText="1"/>
    </xf>
    <xf numFmtId="49" fontId="44" fillId="0" borderId="12" xfId="47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 wrapText="1"/>
    </xf>
    <xf numFmtId="0" fontId="9" fillId="0" borderId="27" xfId="0" applyFont="1" applyBorder="1"/>
    <xf numFmtId="0" fontId="44" fillId="0" borderId="0" xfId="47" applyFont="1" applyAlignment="1">
      <alignment horizontal="right"/>
    </xf>
    <xf numFmtId="0" fontId="9" fillId="0" borderId="0" xfId="0" applyFont="1" applyAlignment="1">
      <alignment horizontal="right"/>
    </xf>
    <xf numFmtId="0" fontId="45" fillId="0" borderId="12" xfId="47" applyFont="1" applyBorder="1" applyAlignment="1">
      <alignment horizontal="right" vertical="center" wrapText="1"/>
    </xf>
    <xf numFmtId="173" fontId="44" fillId="0" borderId="19" xfId="47" applyNumberFormat="1" applyFont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49" fontId="45" fillId="0" borderId="12" xfId="47" applyNumberFormat="1" applyFont="1" applyBorder="1" applyAlignment="1">
      <alignment vertical="center" wrapText="1"/>
    </xf>
    <xf numFmtId="49" fontId="45" fillId="0" borderId="12" xfId="47" applyNumberFormat="1" applyFont="1" applyBorder="1" applyAlignment="1">
      <alignment horizontal="right" vertical="center" wrapText="1"/>
    </xf>
    <xf numFmtId="49" fontId="44" fillId="0" borderId="12" xfId="47" applyNumberFormat="1" applyFont="1" applyBorder="1" applyAlignment="1">
      <alignment horizontal="right" vertical="center" wrapText="1"/>
    </xf>
    <xf numFmtId="0" fontId="44" fillId="0" borderId="23" xfId="47" applyFont="1" applyFill="1" applyBorder="1" applyAlignment="1">
      <alignment vertical="center" wrapText="1"/>
    </xf>
    <xf numFmtId="2" fontId="44" fillId="0" borderId="12" xfId="47" applyNumberFormat="1" applyFont="1" applyBorder="1" applyAlignment="1">
      <alignment horizontal="right"/>
    </xf>
    <xf numFmtId="49" fontId="44" fillId="0" borderId="16" xfId="47" applyNumberFormat="1" applyFont="1" applyBorder="1"/>
    <xf numFmtId="49" fontId="44" fillId="0" borderId="16" xfId="47" applyNumberFormat="1" applyFont="1" applyBorder="1" applyAlignment="1">
      <alignment horizontal="left"/>
    </xf>
    <xf numFmtId="0" fontId="44" fillId="0" borderId="12" xfId="47" applyFont="1" applyBorder="1" applyAlignment="1">
      <alignment horizontal="left"/>
    </xf>
    <xf numFmtId="0" fontId="44" fillId="0" borderId="12" xfId="47" applyNumberFormat="1" applyFont="1" applyBorder="1" applyAlignment="1">
      <alignment horizontal="left"/>
    </xf>
    <xf numFmtId="0" fontId="44" fillId="0" borderId="26" xfId="47" applyFont="1" applyBorder="1" applyAlignment="1">
      <alignment horizontal="left"/>
    </xf>
    <xf numFmtId="0" fontId="46" fillId="0" borderId="12" xfId="47" applyFont="1" applyBorder="1" applyAlignment="1">
      <alignment horizontal="left" wrapText="1"/>
    </xf>
    <xf numFmtId="3" fontId="44" fillId="27" borderId="12" xfId="47" applyNumberFormat="1" applyFont="1" applyFill="1" applyBorder="1" applyAlignment="1">
      <alignment vertical="center"/>
    </xf>
    <xf numFmtId="4" fontId="44" fillId="27" borderId="12" xfId="47" applyNumberFormat="1" applyFont="1" applyFill="1" applyBorder="1" applyAlignment="1">
      <alignment vertical="center"/>
    </xf>
    <xf numFmtId="0" fontId="44" fillId="27" borderId="12" xfId="47" applyFont="1" applyFill="1" applyBorder="1" applyAlignment="1">
      <alignment vertical="center"/>
    </xf>
    <xf numFmtId="0" fontId="9" fillId="28" borderId="0" xfId="0" applyFont="1" applyFill="1"/>
    <xf numFmtId="0" fontId="9" fillId="0" borderId="12" xfId="0" applyFont="1" applyBorder="1" applyAlignment="1">
      <alignment horizontal="left" vertical="center" wrapText="1"/>
    </xf>
    <xf numFmtId="164" fontId="9" fillId="0" borderId="12" xfId="0" applyNumberFormat="1" applyFont="1" applyBorder="1" applyAlignment="1">
      <alignment horizontal="left"/>
    </xf>
    <xf numFmtId="0" fontId="45" fillId="0" borderId="12" xfId="47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45" fillId="0" borderId="12" xfId="47" applyNumberFormat="1" applyFont="1" applyBorder="1" applyAlignment="1">
      <alignment horizontal="right"/>
    </xf>
    <xf numFmtId="2" fontId="45" fillId="0" borderId="21" xfId="47" applyNumberFormat="1" applyFont="1" applyBorder="1"/>
    <xf numFmtId="164" fontId="45" fillId="0" borderId="22" xfId="47" applyNumberFormat="1" applyFont="1" applyBorder="1"/>
    <xf numFmtId="49" fontId="44" fillId="0" borderId="16" xfId="47" applyNumberFormat="1" applyFont="1" applyBorder="1" applyAlignment="1">
      <alignment vertical="center"/>
    </xf>
    <xf numFmtId="49" fontId="44" fillId="0" borderId="24" xfId="47" applyNumberFormat="1" applyFont="1" applyBorder="1"/>
    <xf numFmtId="0" fontId="44" fillId="0" borderId="12" xfId="47" applyFont="1" applyBorder="1" applyAlignment="1">
      <alignment horizontal="center" vertical="center" wrapText="1"/>
    </xf>
    <xf numFmtId="1" fontId="44" fillId="0" borderId="26" xfId="47" applyNumberFormat="1" applyFont="1" applyBorder="1"/>
    <xf numFmtId="2" fontId="45" fillId="0" borderId="26" xfId="47" applyNumberFormat="1" applyFont="1" applyBorder="1" applyAlignment="1">
      <alignment horizontal="right"/>
    </xf>
    <xf numFmtId="2" fontId="9" fillId="0" borderId="12" xfId="0" applyNumberFormat="1" applyFont="1" applyFill="1" applyBorder="1" applyAlignment="1">
      <alignment horizontal="right" vertical="distributed" wrapText="1"/>
    </xf>
    <xf numFmtId="0" fontId="9" fillId="0" borderId="12" xfId="0" applyFont="1" applyBorder="1" applyAlignment="1">
      <alignment horizontal="right" vertical="center" wrapText="1"/>
    </xf>
    <xf numFmtId="0" fontId="18" fillId="0" borderId="0" xfId="0" applyFont="1"/>
    <xf numFmtId="49" fontId="45" fillId="0" borderId="21" xfId="47" applyNumberFormat="1" applyFont="1" applyBorder="1" applyAlignment="1">
      <alignment vertical="center" wrapText="1"/>
    </xf>
    <xf numFmtId="0" fontId="45" fillId="0" borderId="21" xfId="47" applyFont="1" applyBorder="1" applyAlignment="1">
      <alignment horizontal="right" vertical="center" wrapText="1"/>
    </xf>
    <xf numFmtId="49" fontId="45" fillId="0" borderId="21" xfId="47" applyNumberFormat="1" applyFont="1" applyBorder="1" applyAlignment="1">
      <alignment horizontal="right" vertical="center" wrapText="1"/>
    </xf>
    <xf numFmtId="0" fontId="18" fillId="0" borderId="21" xfId="0" applyFont="1" applyBorder="1" applyAlignment="1">
      <alignment vertical="center" wrapText="1"/>
    </xf>
    <xf numFmtId="0" fontId="44" fillId="0" borderId="24" xfId="47" applyFont="1" applyBorder="1"/>
    <xf numFmtId="0" fontId="45" fillId="0" borderId="16" xfId="47" applyFont="1" applyBorder="1" applyAlignment="1">
      <alignment vertical="center" wrapText="1"/>
    </xf>
    <xf numFmtId="0" fontId="45" fillId="0" borderId="26" xfId="47" applyFont="1" applyBorder="1" applyAlignment="1">
      <alignment vertical="center" wrapText="1"/>
    </xf>
    <xf numFmtId="49" fontId="45" fillId="0" borderId="16" xfId="47" applyNumberFormat="1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49" fontId="44" fillId="0" borderId="16" xfId="47" applyNumberFormat="1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6" xfId="0" applyFont="1" applyBorder="1" applyAlignment="1">
      <alignment horizontal="right" vertical="center" wrapText="1"/>
    </xf>
    <xf numFmtId="49" fontId="9" fillId="0" borderId="16" xfId="0" applyNumberFormat="1" applyFont="1" applyBorder="1" applyAlignment="1">
      <alignment vertical="center" wrapText="1"/>
    </xf>
    <xf numFmtId="0" fontId="44" fillId="0" borderId="26" xfId="47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49" fontId="18" fillId="0" borderId="33" xfId="0" applyNumberFormat="1" applyFont="1" applyBorder="1" applyAlignment="1">
      <alignment vertical="center" wrapText="1"/>
    </xf>
    <xf numFmtId="0" fontId="45" fillId="0" borderId="11" xfId="47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49" fontId="18" fillId="0" borderId="11" xfId="0" applyNumberFormat="1" applyFont="1" applyBorder="1" applyAlignment="1">
      <alignment horizontal="right" vertical="center" wrapText="1"/>
    </xf>
    <xf numFmtId="0" fontId="45" fillId="0" borderId="11" xfId="47" applyFont="1" applyBorder="1" applyAlignment="1">
      <alignment horizontal="right" vertical="center" wrapText="1"/>
    </xf>
    <xf numFmtId="0" fontId="18" fillId="0" borderId="30" xfId="0" applyFont="1" applyBorder="1" applyAlignment="1">
      <alignment horizontal="right" vertical="center" wrapText="1"/>
    </xf>
    <xf numFmtId="0" fontId="45" fillId="0" borderId="21" xfId="47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164" fontId="9" fillId="0" borderId="21" xfId="0" applyNumberFormat="1" applyFont="1" applyBorder="1" applyAlignment="1">
      <alignment horizontal="left"/>
    </xf>
    <xf numFmtId="49" fontId="9" fillId="0" borderId="33" xfId="0" applyNumberFormat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right" vertical="center" wrapText="1"/>
    </xf>
    <xf numFmtId="0" fontId="44" fillId="0" borderId="11" xfId="47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0" xfId="39" applyFont="1" applyBorder="1" applyAlignment="1">
      <alignment horizontal="right"/>
    </xf>
    <xf numFmtId="0" fontId="47" fillId="0" borderId="0" xfId="51" applyFont="1" applyAlignment="1">
      <alignment horizontal="right"/>
    </xf>
    <xf numFmtId="0" fontId="9" fillId="0" borderId="0" xfId="39" applyFont="1" applyAlignment="1">
      <alignment vertical="center" wrapText="1"/>
    </xf>
    <xf numFmtId="0" fontId="12" fillId="0" borderId="0" xfId="40" applyFont="1" applyAlignment="1">
      <alignment vertical="center" wrapText="1"/>
    </xf>
    <xf numFmtId="0" fontId="15" fillId="0" borderId="0" xfId="40" applyFont="1" applyAlignment="1">
      <alignment vertical="center" wrapText="1"/>
    </xf>
    <xf numFmtId="0" fontId="14" fillId="0" borderId="0" xfId="40" applyFont="1" applyAlignment="1">
      <alignment vertical="center" wrapText="1"/>
    </xf>
    <xf numFmtId="0" fontId="10" fillId="0" borderId="0" xfId="39" applyFont="1" applyAlignment="1">
      <alignment horizontal="left" vertical="center" wrapText="1"/>
    </xf>
    <xf numFmtId="0" fontId="11" fillId="0" borderId="0" xfId="40" applyFont="1" applyAlignment="1">
      <alignment vertical="center" wrapText="1"/>
    </xf>
    <xf numFmtId="0" fontId="9" fillId="0" borderId="15" xfId="39" applyFont="1" applyBorder="1" applyAlignment="1">
      <alignment horizontal="center"/>
    </xf>
    <xf numFmtId="170" fontId="9" fillId="0" borderId="32" xfId="39" applyNumberFormat="1" applyFont="1" applyBorder="1"/>
    <xf numFmtId="170" fontId="9" fillId="0" borderId="31" xfId="39" applyNumberFormat="1" applyFont="1" applyBorder="1"/>
    <xf numFmtId="170" fontId="9" fillId="0" borderId="31" xfId="39" applyNumberFormat="1" applyFont="1" applyFill="1" applyBorder="1"/>
    <xf numFmtId="0" fontId="9" fillId="0" borderId="12" xfId="39" applyFont="1" applyBorder="1" applyAlignment="1">
      <alignment vertical="center" wrapText="1"/>
    </xf>
    <xf numFmtId="170" fontId="9" fillId="0" borderId="12" xfId="39" applyNumberFormat="1" applyFont="1" applyFill="1" applyBorder="1"/>
    <xf numFmtId="49" fontId="9" fillId="0" borderId="18" xfId="39" applyNumberFormat="1" applyFont="1" applyBorder="1"/>
    <xf numFmtId="0" fontId="18" fillId="0" borderId="17" xfId="39" applyFont="1" applyBorder="1" applyAlignment="1">
      <alignment wrapText="1"/>
    </xf>
    <xf numFmtId="0" fontId="18" fillId="0" borderId="17" xfId="39" applyFont="1" applyBorder="1" applyAlignment="1">
      <alignment horizontal="center"/>
    </xf>
    <xf numFmtId="170" fontId="18" fillId="0" borderId="17" xfId="39" applyNumberFormat="1" applyFont="1" applyBorder="1"/>
    <xf numFmtId="170" fontId="18" fillId="0" borderId="19" xfId="39" applyNumberFormat="1" applyFont="1" applyBorder="1"/>
    <xf numFmtId="0" fontId="9" fillId="0" borderId="32" xfId="39" applyFont="1" applyBorder="1" applyAlignment="1">
      <alignment horizontal="center"/>
    </xf>
    <xf numFmtId="0" fontId="9" fillId="0" borderId="21" xfId="39" applyFont="1" applyBorder="1" applyAlignment="1">
      <alignment horizontal="center" vertical="center" wrapText="1"/>
    </xf>
    <xf numFmtId="0" fontId="9" fillId="0" borderId="28" xfId="39" applyFont="1" applyBorder="1" applyAlignment="1">
      <alignment horizontal="center" vertical="center" wrapText="1"/>
    </xf>
    <xf numFmtId="0" fontId="9" fillId="0" borderId="35" xfId="39" applyFont="1" applyBorder="1" applyAlignment="1">
      <alignment horizontal="center" vertical="center" wrapText="1"/>
    </xf>
    <xf numFmtId="0" fontId="9" fillId="0" borderId="36" xfId="39" applyFont="1" applyBorder="1" applyAlignment="1">
      <alignment horizontal="center" vertical="center" wrapText="1"/>
    </xf>
    <xf numFmtId="0" fontId="9" fillId="25" borderId="34" xfId="39" applyFont="1" applyFill="1" applyBorder="1" applyAlignment="1">
      <alignment horizontal="center" vertical="center" wrapText="1"/>
    </xf>
    <xf numFmtId="0" fontId="45" fillId="0" borderId="12" xfId="47" applyFont="1" applyBorder="1" applyAlignment="1">
      <alignment horizontal="center" vertical="center"/>
    </xf>
    <xf numFmtId="49" fontId="45" fillId="0" borderId="12" xfId="47" applyNumberFormat="1" applyFont="1" applyBorder="1" applyAlignment="1">
      <alignment horizontal="right"/>
    </xf>
    <xf numFmtId="49" fontId="44" fillId="0" borderId="12" xfId="47" applyNumberFormat="1" applyFont="1" applyBorder="1" applyAlignment="1">
      <alignment horizontal="right"/>
    </xf>
    <xf numFmtId="0" fontId="45" fillId="0" borderId="23" xfId="47" applyFont="1" applyBorder="1"/>
    <xf numFmtId="0" fontId="45" fillId="0" borderId="15" xfId="47" applyFont="1" applyBorder="1"/>
    <xf numFmtId="0" fontId="45" fillId="0" borderId="24" xfId="47" applyFont="1" applyBorder="1" applyAlignment="1">
      <alignment horizontal="left" vertical="top"/>
    </xf>
    <xf numFmtId="49" fontId="45" fillId="0" borderId="16" xfId="47" applyNumberFormat="1" applyFont="1" applyBorder="1" applyAlignment="1">
      <alignment vertical="top"/>
    </xf>
    <xf numFmtId="0" fontId="45" fillId="0" borderId="12" xfId="47" applyFont="1" applyBorder="1" applyAlignment="1">
      <alignment vertical="top" wrapText="1"/>
    </xf>
    <xf numFmtId="0" fontId="45" fillId="0" borderId="12" xfId="47" applyFont="1" applyBorder="1" applyAlignment="1">
      <alignment horizontal="right" vertical="top"/>
    </xf>
    <xf numFmtId="0" fontId="45" fillId="0" borderId="12" xfId="47" applyFont="1" applyBorder="1" applyAlignment="1">
      <alignment vertical="top"/>
    </xf>
    <xf numFmtId="0" fontId="18" fillId="0" borderId="0" xfId="0" applyFont="1" applyAlignment="1">
      <alignment vertical="top"/>
    </xf>
    <xf numFmtId="49" fontId="44" fillId="0" borderId="16" xfId="47" applyNumberFormat="1" applyFont="1" applyBorder="1" applyAlignment="1">
      <alignment vertical="top"/>
    </xf>
    <xf numFmtId="0" fontId="44" fillId="0" borderId="12" xfId="47" applyFont="1" applyBorder="1" applyAlignment="1">
      <alignment horizontal="right" vertical="top"/>
    </xf>
    <xf numFmtId="43" fontId="45" fillId="0" borderId="26" xfId="47" applyNumberFormat="1" applyFont="1" applyBorder="1"/>
    <xf numFmtId="43" fontId="45" fillId="0" borderId="26" xfId="47" applyNumberFormat="1" applyFont="1" applyBorder="1" applyAlignment="1"/>
    <xf numFmtId="43" fontId="18" fillId="27" borderId="26" xfId="47" applyNumberFormat="1" applyFont="1" applyFill="1" applyBorder="1" applyAlignment="1">
      <alignment horizontal="right"/>
    </xf>
    <xf numFmtId="43" fontId="45" fillId="0" borderId="26" xfId="47" applyNumberFormat="1" applyFont="1" applyBorder="1" applyAlignment="1">
      <alignment horizontal="right"/>
    </xf>
    <xf numFmtId="43" fontId="44" fillId="0" borderId="26" xfId="47" applyNumberFormat="1" applyFont="1" applyBorder="1" applyAlignment="1">
      <alignment horizontal="right"/>
    </xf>
    <xf numFmtId="43" fontId="44" fillId="0" borderId="26" xfId="47" applyNumberFormat="1" applyFont="1" applyBorder="1"/>
    <xf numFmtId="43" fontId="44" fillId="0" borderId="12" xfId="47" applyNumberFormat="1" applyFont="1" applyBorder="1" applyAlignment="1">
      <alignment horizontal="right"/>
    </xf>
    <xf numFmtId="43" fontId="44" fillId="0" borderId="26" xfId="47" applyNumberFormat="1" applyFont="1" applyBorder="1" applyAlignment="1">
      <alignment horizontal="left" vertical="center"/>
    </xf>
    <xf numFmtId="43" fontId="44" fillId="0" borderId="12" xfId="47" applyNumberFormat="1" applyFont="1" applyBorder="1" applyAlignment="1">
      <alignment horizontal="right" vertical="center" wrapText="1"/>
    </xf>
    <xf numFmtId="43" fontId="45" fillId="0" borderId="26" xfId="47" applyNumberFormat="1" applyFont="1" applyBorder="1" applyAlignment="1">
      <alignment horizontal="right" vertical="top"/>
    </xf>
    <xf numFmtId="43" fontId="44" fillId="0" borderId="12" xfId="47" applyNumberFormat="1" applyFont="1" applyBorder="1" applyAlignment="1">
      <alignment horizontal="right" vertical="top"/>
    </xf>
    <xf numFmtId="43" fontId="44" fillId="0" borderId="27" xfId="47" applyNumberFormat="1" applyFont="1" applyBorder="1" applyAlignment="1">
      <alignment horizontal="right"/>
    </xf>
    <xf numFmtId="43" fontId="45" fillId="0" borderId="26" xfId="47" applyNumberFormat="1" applyFont="1" applyBorder="1" applyAlignment="1">
      <alignment vertical="center" wrapText="1"/>
    </xf>
    <xf numFmtId="43" fontId="9" fillId="0" borderId="26" xfId="0" applyNumberFormat="1" applyFont="1" applyBorder="1" applyAlignment="1">
      <alignment vertical="center" wrapText="1"/>
    </xf>
    <xf numFmtId="43" fontId="44" fillId="0" borderId="26" xfId="47" applyNumberFormat="1" applyFont="1" applyBorder="1" applyAlignment="1">
      <alignment horizontal="right" vertical="center"/>
    </xf>
    <xf numFmtId="43" fontId="45" fillId="0" borderId="26" xfId="47" applyNumberFormat="1" applyFont="1" applyBorder="1" applyAlignment="1">
      <alignment horizontal="right" vertical="center" wrapText="1"/>
    </xf>
    <xf numFmtId="43" fontId="44" fillId="0" borderId="26" xfId="47" applyNumberFormat="1" applyFont="1" applyBorder="1" applyAlignment="1">
      <alignment horizontal="right" vertical="center" wrapText="1"/>
    </xf>
    <xf numFmtId="43" fontId="9" fillId="0" borderId="26" xfId="0" applyNumberFormat="1" applyFont="1" applyBorder="1" applyAlignment="1">
      <alignment horizontal="right" vertical="center" wrapText="1"/>
    </xf>
    <xf numFmtId="43" fontId="9" fillId="0" borderId="30" xfId="0" applyNumberFormat="1" applyFont="1" applyBorder="1" applyAlignment="1">
      <alignment horizontal="left"/>
    </xf>
    <xf numFmtId="1" fontId="9" fillId="27" borderId="12" xfId="0" applyNumberFormat="1" applyFont="1" applyFill="1" applyBorder="1" applyAlignment="1">
      <alignment vertical="distributed" wrapText="1"/>
    </xf>
    <xf numFmtId="2" fontId="9" fillId="27" borderId="12" xfId="0" applyNumberFormat="1" applyFont="1" applyFill="1" applyBorder="1" applyAlignment="1">
      <alignment vertical="distributed" wrapText="1"/>
    </xf>
    <xf numFmtId="49" fontId="10" fillId="0" borderId="0" xfId="40" applyNumberFormat="1" applyFont="1" applyBorder="1" applyAlignment="1">
      <alignment horizontal="left" vertical="center"/>
    </xf>
    <xf numFmtId="0" fontId="10" fillId="0" borderId="0" xfId="39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vertical="distributed" wrapText="1"/>
    </xf>
    <xf numFmtId="0" fontId="11" fillId="0" borderId="0" xfId="0" applyFont="1" applyFill="1" applyAlignment="1">
      <alignment horizontal="left" vertical="distributed" wrapText="1"/>
    </xf>
    <xf numFmtId="0" fontId="10" fillId="0" borderId="0" xfId="0" applyFont="1" applyFill="1" applyBorder="1" applyAlignment="1">
      <alignment horizontal="center" vertical="distributed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distributed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distributed" textRotation="89" wrapText="1"/>
    </xf>
    <xf numFmtId="0" fontId="18" fillId="0" borderId="12" xfId="0" applyFont="1" applyFill="1" applyBorder="1" applyAlignment="1">
      <alignment horizontal="center" textRotation="90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distributed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5" fillId="0" borderId="0" xfId="47" applyFont="1" applyAlignment="1">
      <alignment horizontal="center" vertical="center" wrapText="1"/>
    </xf>
    <xf numFmtId="0" fontId="44" fillId="0" borderId="23" xfId="47" applyFont="1" applyBorder="1" applyAlignment="1">
      <alignment horizontal="left" vertical="center"/>
    </xf>
    <xf numFmtId="0" fontId="44" fillId="0" borderId="21" xfId="47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4" fillId="0" borderId="0" xfId="47" applyFont="1" applyAlignment="1">
      <alignment horizontal="right"/>
    </xf>
    <xf numFmtId="49" fontId="44" fillId="0" borderId="24" xfId="47" applyNumberFormat="1" applyFont="1" applyBorder="1" applyAlignment="1">
      <alignment horizontal="left" vertical="top"/>
    </xf>
    <xf numFmtId="49" fontId="44" fillId="0" borderId="15" xfId="47" applyNumberFormat="1" applyFont="1" applyBorder="1" applyAlignment="1">
      <alignment horizontal="left" vertical="top"/>
    </xf>
    <xf numFmtId="0" fontId="45" fillId="0" borderId="14" xfId="47" applyFont="1" applyBorder="1" applyAlignment="1">
      <alignment horizontal="center" vertical="center" wrapText="1"/>
    </xf>
    <xf numFmtId="0" fontId="45" fillId="0" borderId="13" xfId="47" applyFont="1" applyBorder="1" applyAlignment="1">
      <alignment horizontal="center" vertical="center"/>
    </xf>
    <xf numFmtId="0" fontId="45" fillId="0" borderId="24" xfId="47" applyFont="1" applyBorder="1" applyAlignment="1">
      <alignment horizontal="center" vertical="center"/>
    </xf>
    <xf numFmtId="0" fontId="45" fillId="0" borderId="23" xfId="47" applyFont="1" applyBorder="1" applyAlignment="1">
      <alignment horizontal="center" vertical="center" wrapText="1"/>
    </xf>
    <xf numFmtId="0" fontId="45" fillId="0" borderId="25" xfId="47" applyFont="1" applyBorder="1" applyAlignment="1">
      <alignment horizontal="center" vertical="center" wrapText="1"/>
    </xf>
    <xf numFmtId="0" fontId="45" fillId="0" borderId="20" xfId="47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0" fontId="47" fillId="0" borderId="0" xfId="51" applyFont="1" applyAlignment="1">
      <alignment horizontal="right"/>
    </xf>
  </cellXfs>
  <cellStyles count="52">
    <cellStyle name=" 1" xfId="1"/>
    <cellStyle name="_2.Прил 5,2" xfId="2"/>
    <cellStyle name="20% — акцент1" xfId="3" builtinId="30" customBuiltin="1"/>
    <cellStyle name="20% — акцент2" xfId="4" builtinId="34" customBuiltin="1"/>
    <cellStyle name="20% — акцент3" xfId="5" builtinId="38" customBuiltin="1"/>
    <cellStyle name="20% — акцент4" xfId="6" builtinId="42" customBuiltin="1"/>
    <cellStyle name="20% — акцент5" xfId="7" builtinId="46" customBuiltin="1"/>
    <cellStyle name="20% — акцент6" xfId="8" builtinId="50" customBuiltin="1"/>
    <cellStyle name="40% — акцент1" xfId="9" builtinId="31" customBuiltin="1"/>
    <cellStyle name="40% — акцент2" xfId="10" builtinId="35" customBuiltin="1"/>
    <cellStyle name="40% — акцент3" xfId="11" builtinId="39" customBuiltin="1"/>
    <cellStyle name="40% — акцент4" xfId="12" builtinId="43" customBuiltin="1"/>
    <cellStyle name="40% — акцент5" xfId="13" builtinId="47" customBuiltin="1"/>
    <cellStyle name="40% — акцент6" xfId="14" builtinId="51" customBuiltin="1"/>
    <cellStyle name="60% — акцент1" xfId="15" builtinId="32" customBuiltin="1"/>
    <cellStyle name="60% — акцент2" xfId="16" builtinId="36" customBuiltin="1"/>
    <cellStyle name="60% — акцент3" xfId="17" builtinId="40" customBuiltin="1"/>
    <cellStyle name="60% — акцент4" xfId="18" builtinId="44" customBuiltin="1"/>
    <cellStyle name="60% — акцент5" xfId="19" builtinId="48" customBuiltin="1"/>
    <cellStyle name="60% — акцент6" xfId="20" builtinId="52" customBuiltin="1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47"/>
    <cellStyle name="Обычный 3 2" xfId="49"/>
    <cellStyle name="Обычный 4" xfId="48"/>
    <cellStyle name="Обычный 4 2" xfId="50"/>
    <cellStyle name="Обычный 5" xfId="51"/>
    <cellStyle name="Обычный_Расчёт по ТП мощность74429  на 2009-2013 г налог 20. без рент 0,03" xfId="39"/>
    <cellStyle name="Обычный_тарифы на 2002г с 1-01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L41"/>
  <sheetViews>
    <sheetView zoomScale="98" zoomScaleNormal="98" workbookViewId="0">
      <selection activeCell="AI6" sqref="AI6"/>
    </sheetView>
  </sheetViews>
  <sheetFormatPr defaultColWidth="10" defaultRowHeight="15.75" x14ac:dyDescent="0.2"/>
  <cols>
    <col min="1" max="1" width="31.140625" style="2" customWidth="1"/>
    <col min="2" max="2" width="12.42578125" style="3" customWidth="1"/>
    <col min="3" max="3" width="11.42578125" style="3" customWidth="1"/>
    <col min="4" max="4" width="11.42578125" style="3" hidden="1" customWidth="1"/>
    <col min="5" max="5" width="11.5703125" style="3" hidden="1" customWidth="1"/>
    <col min="6" max="6" width="12.7109375" style="3" hidden="1" customWidth="1"/>
    <col min="7" max="7" width="13.42578125" style="3" hidden="1" customWidth="1"/>
    <col min="8" max="8" width="11.42578125" style="3" hidden="1" customWidth="1"/>
    <col min="9" max="9" width="13.85546875" style="3" hidden="1" customWidth="1"/>
    <col min="10" max="10" width="11.140625" style="3" hidden="1" customWidth="1"/>
    <col min="11" max="11" width="13.85546875" style="3" hidden="1" customWidth="1"/>
    <col min="12" max="12" width="6.28515625" style="4" hidden="1" customWidth="1"/>
    <col min="13" max="13" width="0" style="4" hidden="1" customWidth="1"/>
    <col min="14" max="17" width="0" style="3" hidden="1" customWidth="1"/>
    <col min="18" max="18" width="13" style="3" customWidth="1"/>
    <col min="19" max="19" width="17.5703125" style="3" customWidth="1"/>
    <col min="20" max="20" width="13.28515625" style="3" hidden="1" customWidth="1"/>
    <col min="21" max="21" width="17.42578125" style="3" hidden="1" customWidth="1"/>
    <col min="22" max="23" width="13.7109375" style="3" hidden="1" customWidth="1"/>
    <col min="24" max="27" width="0" style="3" hidden="1" customWidth="1"/>
    <col min="28" max="38" width="10" style="3"/>
    <col min="39" max="16384" width="10" style="2"/>
  </cols>
  <sheetData>
    <row r="1" spans="1:38" x14ac:dyDescent="0.2">
      <c r="A1" s="3"/>
    </row>
    <row r="2" spans="1:38" ht="69.75" customHeight="1" x14ac:dyDescent="0.2">
      <c r="A2" s="313" t="s">
        <v>291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</row>
    <row r="3" spans="1:38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38" s="3" customFormat="1" ht="65.25" customHeight="1" x14ac:dyDescent="0.2">
      <c r="A4" s="316" t="s">
        <v>3</v>
      </c>
      <c r="B4" s="317" t="s">
        <v>4</v>
      </c>
      <c r="C4" s="318" t="s">
        <v>5</v>
      </c>
      <c r="D4" s="316"/>
      <c r="E4" s="316"/>
      <c r="F4" s="314" t="s">
        <v>63</v>
      </c>
      <c r="G4" s="314"/>
      <c r="H4" s="314" t="s">
        <v>31</v>
      </c>
      <c r="I4" s="314"/>
      <c r="J4" s="314" t="s">
        <v>64</v>
      </c>
      <c r="K4" s="314"/>
      <c r="L4" s="315" t="s">
        <v>8</v>
      </c>
      <c r="M4" s="315"/>
      <c r="N4" s="315" t="s">
        <v>6</v>
      </c>
      <c r="O4" s="315"/>
      <c r="P4" s="315" t="s">
        <v>7</v>
      </c>
      <c r="Q4" s="315"/>
      <c r="R4" s="319" t="s">
        <v>301</v>
      </c>
      <c r="S4" s="320"/>
      <c r="T4" s="321" t="s">
        <v>11</v>
      </c>
      <c r="U4" s="8"/>
      <c r="W4" s="3">
        <f>9324/63</f>
        <v>148</v>
      </c>
    </row>
    <row r="5" spans="1:38" ht="33" customHeight="1" x14ac:dyDescent="0.2">
      <c r="A5" s="316"/>
      <c r="B5" s="317"/>
      <c r="C5" s="318"/>
      <c r="D5" s="315" t="s">
        <v>60</v>
      </c>
      <c r="E5" s="315" t="s">
        <v>9</v>
      </c>
      <c r="F5" s="314" t="s">
        <v>60</v>
      </c>
      <c r="G5" s="314" t="s">
        <v>9</v>
      </c>
      <c r="H5" s="314" t="s">
        <v>60</v>
      </c>
      <c r="I5" s="314" t="s">
        <v>9</v>
      </c>
      <c r="J5" s="314" t="s">
        <v>60</v>
      </c>
      <c r="K5" s="314" t="s">
        <v>9</v>
      </c>
      <c r="L5" s="314" t="s">
        <v>60</v>
      </c>
      <c r="M5" s="314" t="s">
        <v>9</v>
      </c>
      <c r="N5" s="314" t="s">
        <v>60</v>
      </c>
      <c r="O5" s="314" t="s">
        <v>9</v>
      </c>
      <c r="P5" s="314" t="s">
        <v>60</v>
      </c>
      <c r="Q5" s="314" t="s">
        <v>9</v>
      </c>
      <c r="R5" s="316" t="s">
        <v>60</v>
      </c>
      <c r="S5" s="316" t="s">
        <v>9</v>
      </c>
      <c r="T5" s="322"/>
    </row>
    <row r="6" spans="1:38" ht="16.5" customHeight="1" x14ac:dyDescent="0.2">
      <c r="A6" s="316"/>
      <c r="B6" s="317"/>
      <c r="C6" s="318"/>
      <c r="D6" s="315"/>
      <c r="E6" s="315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6"/>
      <c r="S6" s="316"/>
      <c r="T6" s="323"/>
    </row>
    <row r="7" spans="1:38" ht="30" customHeight="1" x14ac:dyDescent="0.2">
      <c r="A7" s="16" t="s">
        <v>61</v>
      </c>
      <c r="B7" s="15">
        <v>3</v>
      </c>
      <c r="C7" s="15">
        <v>0.4</v>
      </c>
      <c r="D7" s="17">
        <v>2306</v>
      </c>
      <c r="E7" s="18">
        <v>15139.03</v>
      </c>
      <c r="F7" s="19">
        <v>167</v>
      </c>
      <c r="G7" s="18">
        <v>2185</v>
      </c>
      <c r="H7" s="19">
        <v>184</v>
      </c>
      <c r="I7" s="18">
        <v>2581</v>
      </c>
      <c r="J7" s="19">
        <v>100</v>
      </c>
      <c r="K7" s="18">
        <v>1469</v>
      </c>
      <c r="L7" s="17"/>
      <c r="M7" s="18"/>
      <c r="N7" s="19">
        <v>62</v>
      </c>
      <c r="O7" s="18">
        <v>805.32600000000002</v>
      </c>
      <c r="P7" s="19">
        <v>104</v>
      </c>
      <c r="Q7" s="18">
        <v>1423.07</v>
      </c>
      <c r="R7" s="19">
        <v>280</v>
      </c>
      <c r="S7" s="18">
        <f>3671-15</f>
        <v>3656</v>
      </c>
      <c r="T7" s="17"/>
      <c r="V7" s="13">
        <f>S7/R7</f>
        <v>13.057142857142857</v>
      </c>
    </row>
    <row r="8" spans="1:38" s="6" customFormat="1" ht="50.1" customHeight="1" x14ac:dyDescent="0.2">
      <c r="A8" s="153" t="s">
        <v>67</v>
      </c>
      <c r="B8" s="15">
        <v>3</v>
      </c>
      <c r="C8" s="15">
        <v>0.4</v>
      </c>
      <c r="D8" s="17"/>
      <c r="E8" s="18"/>
      <c r="F8" s="19">
        <v>6</v>
      </c>
      <c r="G8" s="18">
        <v>220</v>
      </c>
      <c r="H8" s="19">
        <v>4</v>
      </c>
      <c r="I8" s="18">
        <v>105</v>
      </c>
      <c r="J8" s="19">
        <v>8</v>
      </c>
      <c r="K8" s="18">
        <v>370</v>
      </c>
      <c r="L8" s="17"/>
      <c r="M8" s="18"/>
      <c r="N8" s="19"/>
      <c r="O8" s="18"/>
      <c r="P8" s="19"/>
      <c r="Q8" s="18"/>
      <c r="R8" s="304">
        <v>94</v>
      </c>
      <c r="S8" s="305">
        <v>3903</v>
      </c>
      <c r="T8" s="17"/>
      <c r="U8" s="3"/>
      <c r="V8" s="13">
        <f>S8/R8</f>
        <v>41.521276595744681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s="7" customFormat="1" ht="30" hidden="1" customHeight="1" x14ac:dyDescent="0.2">
      <c r="A9" s="324" t="s">
        <v>68</v>
      </c>
      <c r="B9" s="15"/>
      <c r="C9" s="15"/>
      <c r="D9" s="17"/>
      <c r="E9" s="18"/>
      <c r="F9" s="19"/>
      <c r="G9" s="18"/>
      <c r="H9" s="19"/>
      <c r="I9" s="18"/>
      <c r="J9" s="19"/>
      <c r="K9" s="18"/>
      <c r="L9" s="17"/>
      <c r="M9" s="18"/>
      <c r="N9" s="19"/>
      <c r="O9" s="18"/>
      <c r="P9" s="19"/>
      <c r="Q9" s="18"/>
      <c r="R9" s="304"/>
      <c r="S9" s="305"/>
      <c r="T9" s="17"/>
      <c r="U9" s="3"/>
      <c r="V9" s="13" t="e">
        <f t="shared" ref="V9:V14" si="0">S9/R9</f>
        <v>#DIV/0!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s="7" customFormat="1" ht="50.1" customHeight="1" x14ac:dyDescent="0.2">
      <c r="A10" s="325"/>
      <c r="B10" s="15">
        <v>3</v>
      </c>
      <c r="C10" s="15">
        <v>0.4</v>
      </c>
      <c r="D10" s="17"/>
      <c r="E10" s="18"/>
      <c r="F10" s="19">
        <v>0</v>
      </c>
      <c r="G10" s="18">
        <v>0</v>
      </c>
      <c r="H10" s="19">
        <v>3</v>
      </c>
      <c r="I10" s="18">
        <v>860</v>
      </c>
      <c r="J10" s="19">
        <v>0</v>
      </c>
      <c r="K10" s="18">
        <v>0</v>
      </c>
      <c r="L10" s="17"/>
      <c r="M10" s="18"/>
      <c r="N10" s="19"/>
      <c r="O10" s="18"/>
      <c r="P10" s="19"/>
      <c r="Q10" s="18"/>
      <c r="R10" s="304">
        <v>3</v>
      </c>
      <c r="S10" s="305">
        <v>1698</v>
      </c>
      <c r="T10" s="17"/>
      <c r="U10" s="3"/>
      <c r="V10" s="13">
        <f>S10/R10</f>
        <v>566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s="7" customFormat="1" x14ac:dyDescent="0.2">
      <c r="A11" s="16" t="s">
        <v>61</v>
      </c>
      <c r="B11" s="15">
        <v>3</v>
      </c>
      <c r="C11" s="20" t="s">
        <v>270</v>
      </c>
      <c r="D11" s="17"/>
      <c r="E11" s="18"/>
      <c r="F11" s="19">
        <v>0</v>
      </c>
      <c r="G11" s="18">
        <v>0</v>
      </c>
      <c r="H11" s="19">
        <v>0</v>
      </c>
      <c r="I11" s="18">
        <v>0</v>
      </c>
      <c r="J11" s="19">
        <v>0</v>
      </c>
      <c r="K11" s="18">
        <v>0</v>
      </c>
      <c r="L11" s="17"/>
      <c r="M11" s="18"/>
      <c r="N11" s="19"/>
      <c r="O11" s="18"/>
      <c r="P11" s="19"/>
      <c r="Q11" s="18"/>
      <c r="R11" s="304">
        <v>1</v>
      </c>
      <c r="S11" s="305">
        <v>15</v>
      </c>
      <c r="T11" s="17"/>
      <c r="U11" s="3"/>
      <c r="V11" s="13">
        <f t="shared" si="0"/>
        <v>15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38.25" customHeight="1" x14ac:dyDescent="0.2">
      <c r="A12" s="153" t="s">
        <v>67</v>
      </c>
      <c r="B12" s="15">
        <v>3</v>
      </c>
      <c r="C12" s="20" t="s">
        <v>270</v>
      </c>
      <c r="D12" s="17">
        <v>7</v>
      </c>
      <c r="E12" s="18">
        <v>542.44000000000005</v>
      </c>
      <c r="F12" s="19">
        <v>0</v>
      </c>
      <c r="G12" s="18">
        <f>F12*100</f>
        <v>0</v>
      </c>
      <c r="H12" s="19">
        <v>0</v>
      </c>
      <c r="I12" s="18">
        <v>0</v>
      </c>
      <c r="J12" s="19">
        <v>0</v>
      </c>
      <c r="K12" s="18">
        <v>0</v>
      </c>
      <c r="L12" s="17"/>
      <c r="M12" s="18"/>
      <c r="N12" s="19">
        <v>1</v>
      </c>
      <c r="O12" s="18">
        <v>75</v>
      </c>
      <c r="P12" s="19">
        <v>2</v>
      </c>
      <c r="Q12" s="18">
        <f>98+50</f>
        <v>148</v>
      </c>
      <c r="R12" s="19">
        <v>0</v>
      </c>
      <c r="S12" s="18">
        <v>0</v>
      </c>
      <c r="T12" s="17"/>
      <c r="V12" s="13" t="e">
        <f t="shared" si="0"/>
        <v>#DIV/0!</v>
      </c>
    </row>
    <row r="13" spans="1:38" ht="31.5" customHeight="1" x14ac:dyDescent="0.2">
      <c r="A13" s="324" t="s">
        <v>68</v>
      </c>
      <c r="B13" s="15">
        <v>3</v>
      </c>
      <c r="C13" s="20" t="s">
        <v>270</v>
      </c>
      <c r="D13" s="17">
        <v>11</v>
      </c>
      <c r="E13" s="18">
        <v>4185</v>
      </c>
      <c r="F13" s="19">
        <v>0</v>
      </c>
      <c r="G13" s="18">
        <f>F13*160</f>
        <v>0</v>
      </c>
      <c r="H13" s="19">
        <v>0</v>
      </c>
      <c r="I13" s="18">
        <v>0</v>
      </c>
      <c r="J13" s="19">
        <v>0</v>
      </c>
      <c r="K13" s="18">
        <f>J13*160</f>
        <v>0</v>
      </c>
      <c r="L13" s="17"/>
      <c r="M13" s="18"/>
      <c r="N13" s="19">
        <v>0</v>
      </c>
      <c r="O13" s="18">
        <v>0</v>
      </c>
      <c r="P13" s="19">
        <v>0</v>
      </c>
      <c r="Q13" s="18">
        <v>0</v>
      </c>
      <c r="R13" s="19">
        <v>0</v>
      </c>
      <c r="S13" s="18">
        <v>0</v>
      </c>
      <c r="T13" s="17"/>
      <c r="V13" s="13" t="e">
        <f t="shared" si="0"/>
        <v>#DIV/0!</v>
      </c>
    </row>
    <row r="14" spans="1:38" ht="30" customHeight="1" x14ac:dyDescent="0.2">
      <c r="A14" s="325"/>
      <c r="B14" s="15">
        <v>1.2</v>
      </c>
      <c r="C14" s="20" t="s">
        <v>270</v>
      </c>
      <c r="D14" s="17"/>
      <c r="E14" s="18"/>
      <c r="F14" s="19"/>
      <c r="G14" s="18">
        <f>160*F14</f>
        <v>0</v>
      </c>
      <c r="H14" s="19"/>
      <c r="I14" s="18">
        <f>160*H14</f>
        <v>0</v>
      </c>
      <c r="J14" s="19"/>
      <c r="K14" s="18"/>
      <c r="L14" s="17"/>
      <c r="M14" s="18"/>
      <c r="N14" s="19"/>
      <c r="O14" s="18"/>
      <c r="P14" s="19"/>
      <c r="Q14" s="18"/>
      <c r="R14" s="19">
        <v>0</v>
      </c>
      <c r="S14" s="18">
        <v>0</v>
      </c>
      <c r="T14" s="17"/>
      <c r="V14" s="13" t="e">
        <f t="shared" si="0"/>
        <v>#DIV/0!</v>
      </c>
    </row>
    <row r="15" spans="1:38" ht="30" customHeight="1" x14ac:dyDescent="0.2">
      <c r="A15" s="16" t="s">
        <v>10</v>
      </c>
      <c r="B15" s="16"/>
      <c r="C15" s="17"/>
      <c r="D15" s="21">
        <f t="shared" ref="D15:S15" si="1">SUM(D7:D14)</f>
        <v>2324</v>
      </c>
      <c r="E15" s="22">
        <f t="shared" si="1"/>
        <v>19866.47</v>
      </c>
      <c r="F15" s="22">
        <f t="shared" si="1"/>
        <v>173</v>
      </c>
      <c r="G15" s="22">
        <f t="shared" si="1"/>
        <v>2405</v>
      </c>
      <c r="H15" s="21">
        <f t="shared" si="1"/>
        <v>191</v>
      </c>
      <c r="I15" s="22">
        <f t="shared" si="1"/>
        <v>3546</v>
      </c>
      <c r="J15" s="22">
        <f t="shared" si="1"/>
        <v>108</v>
      </c>
      <c r="K15" s="22">
        <f t="shared" si="1"/>
        <v>1839</v>
      </c>
      <c r="L15" s="22">
        <f t="shared" si="1"/>
        <v>0</v>
      </c>
      <c r="M15" s="22">
        <f t="shared" si="1"/>
        <v>0</v>
      </c>
      <c r="N15" s="22">
        <f t="shared" si="1"/>
        <v>63</v>
      </c>
      <c r="O15" s="22">
        <f t="shared" si="1"/>
        <v>880.32600000000002</v>
      </c>
      <c r="P15" s="22">
        <f t="shared" si="1"/>
        <v>106</v>
      </c>
      <c r="Q15" s="22">
        <f t="shared" si="1"/>
        <v>1571.07</v>
      </c>
      <c r="R15" s="21">
        <f t="shared" si="1"/>
        <v>378</v>
      </c>
      <c r="S15" s="22">
        <f t="shared" si="1"/>
        <v>9272</v>
      </c>
      <c r="T15" s="22"/>
    </row>
    <row r="16" spans="1:38" x14ac:dyDescent="0.2">
      <c r="A16" s="12"/>
      <c r="F16" s="10"/>
      <c r="G16" s="9"/>
      <c r="H16" s="9"/>
      <c r="I16" s="9"/>
      <c r="J16" s="9"/>
      <c r="K16" s="9"/>
      <c r="R16" s="10"/>
      <c r="S16" s="9"/>
    </row>
    <row r="17" spans="1:20" x14ac:dyDescent="0.2">
      <c r="A17" s="326"/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</row>
    <row r="18" spans="1:20" x14ac:dyDescent="0.2">
      <c r="A18" s="3"/>
    </row>
    <row r="19" spans="1:20" x14ac:dyDescent="0.2">
      <c r="A19" s="312" t="s">
        <v>190</v>
      </c>
      <c r="B19" s="312"/>
      <c r="L19" s="3"/>
      <c r="M19" s="3"/>
      <c r="S19" s="311" t="s">
        <v>251</v>
      </c>
      <c r="T19" s="311"/>
    </row>
    <row r="20" spans="1:20" x14ac:dyDescent="0.2">
      <c r="A20" s="3"/>
      <c r="L20" s="3"/>
      <c r="M20" s="3"/>
    </row>
    <row r="21" spans="1:20" x14ac:dyDescent="0.2">
      <c r="A21" s="3"/>
      <c r="L21" s="3"/>
      <c r="M21" s="3"/>
    </row>
    <row r="22" spans="1:20" ht="15.75" hidden="1" customHeight="1" x14ac:dyDescent="0.2">
      <c r="A22" s="312" t="s">
        <v>66</v>
      </c>
      <c r="B22" s="312"/>
      <c r="C22" s="312"/>
      <c r="L22" s="3"/>
      <c r="M22" s="3"/>
      <c r="S22" s="311" t="s">
        <v>65</v>
      </c>
      <c r="T22" s="311"/>
    </row>
    <row r="23" spans="1:20" x14ac:dyDescent="0.2">
      <c r="A23" s="312" t="s">
        <v>191</v>
      </c>
      <c r="B23" s="312"/>
      <c r="L23" s="3"/>
      <c r="M23" s="3"/>
      <c r="S23" s="311" t="s">
        <v>192</v>
      </c>
      <c r="T23" s="311"/>
    </row>
    <row r="24" spans="1:20" x14ac:dyDescent="0.2">
      <c r="A24" s="3"/>
    </row>
    <row r="25" spans="1:20" x14ac:dyDescent="0.2">
      <c r="A25" s="3"/>
    </row>
    <row r="26" spans="1:20" x14ac:dyDescent="0.2">
      <c r="A26" s="3"/>
    </row>
    <row r="27" spans="1:20" x14ac:dyDescent="0.2">
      <c r="A27" s="3"/>
    </row>
    <row r="28" spans="1:20" x14ac:dyDescent="0.2">
      <c r="A28" s="3"/>
    </row>
    <row r="29" spans="1:20" x14ac:dyDescent="0.2">
      <c r="A29" s="3"/>
    </row>
    <row r="30" spans="1:20" x14ac:dyDescent="0.2">
      <c r="A30" s="3"/>
    </row>
    <row r="31" spans="1:20" x14ac:dyDescent="0.2">
      <c r="A31" s="3"/>
    </row>
    <row r="32" spans="1:20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</sheetData>
  <mergeCells count="38">
    <mergeCell ref="A22:C22"/>
    <mergeCell ref="A9:A10"/>
    <mergeCell ref="A13:A14"/>
    <mergeCell ref="A17:S17"/>
    <mergeCell ref="S19:T19"/>
    <mergeCell ref="S22:T22"/>
    <mergeCell ref="A19:B19"/>
    <mergeCell ref="E5:E6"/>
    <mergeCell ref="O5:O6"/>
    <mergeCell ref="N5:N6"/>
    <mergeCell ref="L5:L6"/>
    <mergeCell ref="Q5:Q6"/>
    <mergeCell ref="K5:K6"/>
    <mergeCell ref="F5:F6"/>
    <mergeCell ref="G5:G6"/>
    <mergeCell ref="J5:J6"/>
    <mergeCell ref="M5:M6"/>
    <mergeCell ref="P4:Q4"/>
    <mergeCell ref="N4:O4"/>
    <mergeCell ref="S5:S6"/>
    <mergeCell ref="R5:R6"/>
    <mergeCell ref="T4:T6"/>
    <mergeCell ref="S23:T23"/>
    <mergeCell ref="A23:B23"/>
    <mergeCell ref="A2:T2"/>
    <mergeCell ref="H4:I4"/>
    <mergeCell ref="F4:G4"/>
    <mergeCell ref="D5:D6"/>
    <mergeCell ref="H5:H6"/>
    <mergeCell ref="A4:A6"/>
    <mergeCell ref="B4:B6"/>
    <mergeCell ref="C4:C6"/>
    <mergeCell ref="D4:E4"/>
    <mergeCell ref="L4:M4"/>
    <mergeCell ref="I5:I6"/>
    <mergeCell ref="P5:P6"/>
    <mergeCell ref="R4:S4"/>
    <mergeCell ref="J4:K4"/>
  </mergeCells>
  <phoneticPr fontId="23" type="noConversion"/>
  <pageMargins left="0.98425196850393704" right="0.19685039370078741" top="0.39370078740157483" bottom="0.19685039370078741" header="0.19685039370078741" footer="0.15748031496062992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K41"/>
  <sheetViews>
    <sheetView zoomScale="85" workbookViewId="0">
      <selection activeCell="A2" sqref="A2:S24"/>
    </sheetView>
  </sheetViews>
  <sheetFormatPr defaultColWidth="10" defaultRowHeight="15.75" x14ac:dyDescent="0.2"/>
  <cols>
    <col min="1" max="1" width="33.5703125" style="2" customWidth="1"/>
    <col min="2" max="2" width="12.42578125" style="3" customWidth="1"/>
    <col min="3" max="3" width="11.42578125" style="3" customWidth="1"/>
    <col min="4" max="4" width="11.42578125" style="3" hidden="1" customWidth="1"/>
    <col min="5" max="5" width="11.5703125" style="3" hidden="1" customWidth="1"/>
    <col min="6" max="6" width="12.7109375" style="3" hidden="1" customWidth="1"/>
    <col min="7" max="7" width="13.42578125" style="3" hidden="1" customWidth="1"/>
    <col min="8" max="8" width="12.5703125" style="3" hidden="1" customWidth="1"/>
    <col min="9" max="9" width="13.85546875" style="3" hidden="1" customWidth="1"/>
    <col min="10" max="10" width="13" style="3" hidden="1" customWidth="1"/>
    <col min="11" max="11" width="13.85546875" style="3" hidden="1" customWidth="1"/>
    <col min="12" max="12" width="6.28515625" style="4" hidden="1" customWidth="1"/>
    <col min="13" max="13" width="0" style="4" hidden="1" customWidth="1"/>
    <col min="14" max="17" width="0" style="3" hidden="1" customWidth="1"/>
    <col min="18" max="18" width="19.28515625" style="3" customWidth="1"/>
    <col min="19" max="19" width="18.28515625" style="3" customWidth="1"/>
    <col min="20" max="20" width="17.42578125" style="3" customWidth="1"/>
    <col min="21" max="21" width="13" style="3" customWidth="1"/>
    <col min="22" max="22" width="13.7109375" style="3" bestFit="1" customWidth="1"/>
    <col min="23" max="37" width="10" style="3"/>
    <col min="38" max="16384" width="10" style="2"/>
  </cols>
  <sheetData>
    <row r="1" spans="1:37" x14ac:dyDescent="0.2">
      <c r="A1" s="3"/>
    </row>
    <row r="2" spans="1:37" ht="70.5" customHeight="1" x14ac:dyDescent="0.2">
      <c r="A2" s="313" t="s">
        <v>299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</row>
    <row r="3" spans="1:37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37" s="3" customFormat="1" ht="84" customHeight="1" x14ac:dyDescent="0.2">
      <c r="A4" s="316" t="s">
        <v>3</v>
      </c>
      <c r="B4" s="317" t="s">
        <v>4</v>
      </c>
      <c r="C4" s="318" t="s">
        <v>5</v>
      </c>
      <c r="D4" s="316"/>
      <c r="E4" s="316"/>
      <c r="F4" s="314" t="s">
        <v>78</v>
      </c>
      <c r="G4" s="314"/>
      <c r="H4" s="314" t="s">
        <v>79</v>
      </c>
      <c r="I4" s="314"/>
      <c r="J4" s="314" t="s">
        <v>80</v>
      </c>
      <c r="K4" s="314"/>
      <c r="L4" s="314" t="s">
        <v>8</v>
      </c>
      <c r="M4" s="314"/>
      <c r="N4" s="314" t="s">
        <v>6</v>
      </c>
      <c r="O4" s="314"/>
      <c r="P4" s="314" t="s">
        <v>7</v>
      </c>
      <c r="Q4" s="314"/>
      <c r="R4" s="314" t="s">
        <v>302</v>
      </c>
      <c r="S4" s="314"/>
      <c r="T4" s="8"/>
      <c r="V4" s="3">
        <f>9324/63</f>
        <v>148</v>
      </c>
    </row>
    <row r="5" spans="1:37" ht="48.75" customHeight="1" x14ac:dyDescent="0.2">
      <c r="A5" s="316"/>
      <c r="B5" s="317"/>
      <c r="C5" s="318"/>
      <c r="D5" s="315" t="s">
        <v>60</v>
      </c>
      <c r="E5" s="315" t="s">
        <v>9</v>
      </c>
      <c r="F5" s="314" t="s">
        <v>77</v>
      </c>
      <c r="G5" s="314" t="s">
        <v>76</v>
      </c>
      <c r="H5" s="314" t="s">
        <v>77</v>
      </c>
      <c r="I5" s="314" t="s">
        <v>76</v>
      </c>
      <c r="J5" s="314" t="s">
        <v>77</v>
      </c>
      <c r="K5" s="314" t="s">
        <v>76</v>
      </c>
      <c r="L5" s="314" t="s">
        <v>60</v>
      </c>
      <c r="M5" s="314" t="s">
        <v>9</v>
      </c>
      <c r="N5" s="314" t="s">
        <v>60</v>
      </c>
      <c r="O5" s="314" t="s">
        <v>9</v>
      </c>
      <c r="P5" s="314" t="s">
        <v>60</v>
      </c>
      <c r="Q5" s="314" t="s">
        <v>9</v>
      </c>
      <c r="R5" s="314" t="s">
        <v>189</v>
      </c>
      <c r="S5" s="314" t="s">
        <v>76</v>
      </c>
    </row>
    <row r="6" spans="1:37" ht="33" hidden="1" customHeight="1" x14ac:dyDescent="0.2">
      <c r="A6" s="316"/>
      <c r="B6" s="317"/>
      <c r="C6" s="318"/>
      <c r="D6" s="315"/>
      <c r="E6" s="315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</row>
    <row r="7" spans="1:37" ht="30" customHeight="1" x14ac:dyDescent="0.2">
      <c r="A7" s="16" t="s">
        <v>61</v>
      </c>
      <c r="B7" s="15">
        <v>3</v>
      </c>
      <c r="C7" s="15">
        <v>0.4</v>
      </c>
      <c r="D7" s="17">
        <v>2306</v>
      </c>
      <c r="E7" s="18">
        <v>15139.03</v>
      </c>
      <c r="F7" s="18">
        <v>13.113</v>
      </c>
      <c r="G7" s="18">
        <v>0</v>
      </c>
      <c r="H7" s="18">
        <v>11.365</v>
      </c>
      <c r="I7" s="18">
        <v>0</v>
      </c>
      <c r="J7" s="18">
        <v>2.08</v>
      </c>
      <c r="K7" s="18">
        <v>0</v>
      </c>
      <c r="L7" s="17"/>
      <c r="M7" s="18"/>
      <c r="N7" s="19">
        <v>62</v>
      </c>
      <c r="O7" s="18">
        <v>805.32600000000002</v>
      </c>
      <c r="P7" s="19">
        <v>104</v>
      </c>
      <c r="Q7" s="18">
        <v>1423.07</v>
      </c>
      <c r="R7" s="213">
        <f>№1!E16/1000</f>
        <v>1.06</v>
      </c>
      <c r="S7" s="18"/>
      <c r="U7" s="13"/>
    </row>
    <row r="8" spans="1:37" s="6" customFormat="1" ht="50.1" customHeight="1" x14ac:dyDescent="0.2">
      <c r="A8" s="153" t="s">
        <v>67</v>
      </c>
      <c r="B8" s="15">
        <v>3</v>
      </c>
      <c r="C8" s="15">
        <v>0.4</v>
      </c>
      <c r="D8" s="17"/>
      <c r="E8" s="18"/>
      <c r="F8" s="18">
        <v>0.16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7"/>
      <c r="M8" s="18"/>
      <c r="N8" s="19"/>
      <c r="O8" s="18"/>
      <c r="P8" s="19"/>
      <c r="Q8" s="18"/>
      <c r="R8" s="213">
        <f>№5!E16/1000</f>
        <v>0</v>
      </c>
      <c r="S8" s="18"/>
      <c r="T8" s="3"/>
      <c r="U8" s="1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7" customFormat="1" ht="30" hidden="1" customHeight="1" x14ac:dyDescent="0.2">
      <c r="A9" s="324" t="s">
        <v>68</v>
      </c>
      <c r="B9" s="15"/>
      <c r="C9" s="15"/>
      <c r="D9" s="17"/>
      <c r="E9" s="18"/>
      <c r="F9" s="18"/>
      <c r="G9" s="18">
        <v>0</v>
      </c>
      <c r="H9" s="18"/>
      <c r="I9" s="18">
        <v>0</v>
      </c>
      <c r="J9" s="18"/>
      <c r="K9" s="18">
        <v>0</v>
      </c>
      <c r="L9" s="17"/>
      <c r="M9" s="18"/>
      <c r="N9" s="19"/>
      <c r="O9" s="18"/>
      <c r="P9" s="19"/>
      <c r="Q9" s="18"/>
      <c r="R9" s="213" t="str">
        <f>№1!E18</f>
        <v>-</v>
      </c>
      <c r="S9" s="18"/>
      <c r="T9" s="3"/>
      <c r="U9" s="1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s="7" customFormat="1" ht="50.1" customHeight="1" x14ac:dyDescent="0.2">
      <c r="A10" s="325"/>
      <c r="B10" s="15">
        <v>3</v>
      </c>
      <c r="C10" s="15">
        <v>0.4</v>
      </c>
      <c r="D10" s="17"/>
      <c r="E10" s="18"/>
      <c r="F10" s="18">
        <v>0.16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7"/>
      <c r="M10" s="18"/>
      <c r="N10" s="19"/>
      <c r="O10" s="18"/>
      <c r="P10" s="19"/>
      <c r="Q10" s="18"/>
      <c r="R10" s="213" t="s">
        <v>194</v>
      </c>
      <c r="S10" s="18"/>
      <c r="T10" s="3"/>
      <c r="U10" s="1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s="7" customFormat="1" x14ac:dyDescent="0.2">
      <c r="A11" s="16" t="s">
        <v>61</v>
      </c>
      <c r="B11" s="15">
        <v>3</v>
      </c>
      <c r="C11" s="20" t="s">
        <v>270</v>
      </c>
      <c r="D11" s="17"/>
      <c r="E11" s="18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7"/>
      <c r="M11" s="18"/>
      <c r="N11" s="19"/>
      <c r="O11" s="18"/>
      <c r="P11" s="19"/>
      <c r="Q11" s="18"/>
      <c r="R11" s="213">
        <f>№5!E18/1000</f>
        <v>0.4</v>
      </c>
      <c r="S11" s="18"/>
      <c r="T11" s="3"/>
      <c r="U11" s="1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ht="51.75" customHeight="1" x14ac:dyDescent="0.2">
      <c r="A12" s="153" t="s">
        <v>67</v>
      </c>
      <c r="B12" s="15">
        <v>3</v>
      </c>
      <c r="C12" s="20" t="s">
        <v>270</v>
      </c>
      <c r="D12" s="17">
        <v>7</v>
      </c>
      <c r="E12" s="18">
        <v>542.44000000000005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7"/>
      <c r="M12" s="18"/>
      <c r="N12" s="19">
        <v>1</v>
      </c>
      <c r="O12" s="18">
        <v>75</v>
      </c>
      <c r="P12" s="19">
        <v>2</v>
      </c>
      <c r="Q12" s="18">
        <f>98+50</f>
        <v>148</v>
      </c>
      <c r="R12" s="213">
        <f>№5!E19/1000</f>
        <v>0</v>
      </c>
      <c r="S12" s="18"/>
      <c r="U12" s="13"/>
    </row>
    <row r="13" spans="1:37" ht="48.75" customHeight="1" x14ac:dyDescent="0.2">
      <c r="A13" s="324" t="s">
        <v>68</v>
      </c>
      <c r="B13" s="15">
        <v>3</v>
      </c>
      <c r="C13" s="20" t="s">
        <v>270</v>
      </c>
      <c r="D13" s="17">
        <v>11</v>
      </c>
      <c r="E13" s="18">
        <v>4185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7"/>
      <c r="M13" s="18"/>
      <c r="N13" s="19">
        <v>0</v>
      </c>
      <c r="O13" s="18">
        <v>0</v>
      </c>
      <c r="P13" s="19">
        <v>0</v>
      </c>
      <c r="Q13" s="18">
        <v>0</v>
      </c>
      <c r="R13" s="213" t="s">
        <v>194</v>
      </c>
      <c r="S13" s="18"/>
      <c r="U13" s="13"/>
    </row>
    <row r="14" spans="1:37" ht="30" hidden="1" customHeight="1" x14ac:dyDescent="0.2">
      <c r="A14" s="325"/>
      <c r="B14" s="15">
        <v>1.2</v>
      </c>
      <c r="C14" s="15">
        <v>6</v>
      </c>
      <c r="D14" s="17"/>
      <c r="E14" s="18"/>
      <c r="F14" s="19"/>
      <c r="G14" s="18">
        <f>160*F14</f>
        <v>0</v>
      </c>
      <c r="H14" s="19"/>
      <c r="I14" s="18">
        <f>160*H14</f>
        <v>0</v>
      </c>
      <c r="J14" s="19"/>
      <c r="K14" s="18"/>
      <c r="L14" s="17"/>
      <c r="M14" s="18"/>
      <c r="N14" s="19"/>
      <c r="O14" s="18"/>
      <c r="P14" s="19"/>
      <c r="Q14" s="18"/>
      <c r="R14" s="19" t="s">
        <v>194</v>
      </c>
      <c r="S14" s="18">
        <f>(K14+I14+G14)/3</f>
        <v>0</v>
      </c>
      <c r="U14" s="13" t="e">
        <f t="shared" ref="U14" si="0">S14/R14</f>
        <v>#VALUE!</v>
      </c>
    </row>
    <row r="15" spans="1:37" ht="30" customHeight="1" x14ac:dyDescent="0.2">
      <c r="A15" s="16" t="s">
        <v>10</v>
      </c>
      <c r="B15" s="16"/>
      <c r="C15" s="17"/>
      <c r="D15" s="21">
        <f t="shared" ref="D15:Q15" si="1">SUM(D7:D14)</f>
        <v>2324</v>
      </c>
      <c r="E15" s="22">
        <f t="shared" si="1"/>
        <v>19866.47</v>
      </c>
      <c r="F15" s="22">
        <f t="shared" si="1"/>
        <v>13.433</v>
      </c>
      <c r="G15" s="22">
        <f t="shared" si="1"/>
        <v>0</v>
      </c>
      <c r="H15" s="21">
        <f t="shared" si="1"/>
        <v>11.365</v>
      </c>
      <c r="I15" s="22">
        <f t="shared" si="1"/>
        <v>0</v>
      </c>
      <c r="J15" s="22">
        <f t="shared" si="1"/>
        <v>2.08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63</v>
      </c>
      <c r="O15" s="22">
        <f t="shared" si="1"/>
        <v>880.32600000000002</v>
      </c>
      <c r="P15" s="22">
        <f t="shared" si="1"/>
        <v>106</v>
      </c>
      <c r="Q15" s="22">
        <f t="shared" si="1"/>
        <v>1571.07</v>
      </c>
      <c r="R15" s="22">
        <f>SUM(R7:R14)</f>
        <v>1.46</v>
      </c>
      <c r="S15" s="22">
        <v>0</v>
      </c>
    </row>
    <row r="16" spans="1:37" x14ac:dyDescent="0.2">
      <c r="A16" s="12"/>
      <c r="F16" s="10"/>
      <c r="G16" s="9"/>
      <c r="H16" s="9"/>
      <c r="I16" s="9"/>
      <c r="J16" s="9"/>
      <c r="K16" s="9"/>
      <c r="R16" s="10"/>
      <c r="S16" s="9"/>
    </row>
    <row r="17" spans="1:21" x14ac:dyDescent="0.2">
      <c r="A17" s="326"/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U17" s="154"/>
    </row>
    <row r="18" spans="1:21" x14ac:dyDescent="0.2">
      <c r="A18" s="3"/>
    </row>
    <row r="19" spans="1:21" ht="15.75" customHeight="1" x14ac:dyDescent="0.2">
      <c r="A19" s="312" t="s">
        <v>190</v>
      </c>
      <c r="B19" s="312"/>
      <c r="C19" s="312"/>
      <c r="D19" s="312"/>
      <c r="E19" s="312"/>
      <c r="F19" s="312"/>
      <c r="L19" s="3"/>
      <c r="M19" s="3"/>
      <c r="R19" s="311" t="s">
        <v>251</v>
      </c>
      <c r="S19" s="311"/>
    </row>
    <row r="20" spans="1:21" x14ac:dyDescent="0.2">
      <c r="A20" s="3"/>
      <c r="L20" s="3"/>
      <c r="M20" s="3"/>
    </row>
    <row r="21" spans="1:21" x14ac:dyDescent="0.2">
      <c r="A21" s="3"/>
      <c r="L21" s="3"/>
      <c r="M21" s="3"/>
    </row>
    <row r="22" spans="1:21" ht="15.75" hidden="1" customHeight="1" x14ac:dyDescent="0.2">
      <c r="A22" s="312" t="s">
        <v>66</v>
      </c>
      <c r="B22" s="312"/>
      <c r="C22" s="312"/>
      <c r="L22" s="3"/>
      <c r="M22" s="3"/>
      <c r="R22" s="311" t="s">
        <v>65</v>
      </c>
      <c r="S22" s="311"/>
    </row>
    <row r="23" spans="1:21" x14ac:dyDescent="0.2">
      <c r="A23" s="312" t="s">
        <v>191</v>
      </c>
      <c r="B23" s="312"/>
      <c r="C23" s="312"/>
      <c r="L23" s="3"/>
      <c r="M23" s="3"/>
      <c r="R23" s="311" t="s">
        <v>192</v>
      </c>
      <c r="S23" s="311"/>
    </row>
    <row r="24" spans="1:21" x14ac:dyDescent="0.2">
      <c r="A24" s="3"/>
      <c r="L24" s="3"/>
      <c r="M24" s="3"/>
    </row>
    <row r="25" spans="1:21" x14ac:dyDescent="0.2">
      <c r="A25" s="3"/>
    </row>
    <row r="26" spans="1:21" x14ac:dyDescent="0.2">
      <c r="A26" s="3"/>
    </row>
    <row r="27" spans="1:21" x14ac:dyDescent="0.2">
      <c r="A27" s="3"/>
    </row>
    <row r="28" spans="1:21" x14ac:dyDescent="0.2">
      <c r="A28" s="3"/>
    </row>
    <row r="29" spans="1:21" x14ac:dyDescent="0.2">
      <c r="A29" s="3"/>
    </row>
    <row r="30" spans="1:21" x14ac:dyDescent="0.2">
      <c r="A30" s="3"/>
    </row>
    <row r="31" spans="1:21" x14ac:dyDescent="0.2">
      <c r="A31" s="3"/>
    </row>
    <row r="32" spans="1:21" s="3" customFormat="1" x14ac:dyDescent="0.2">
      <c r="L32" s="4"/>
      <c r="M32" s="4"/>
    </row>
    <row r="33" spans="12:13" s="3" customFormat="1" x14ac:dyDescent="0.2">
      <c r="L33" s="4"/>
      <c r="M33" s="4"/>
    </row>
    <row r="34" spans="12:13" s="3" customFormat="1" x14ac:dyDescent="0.2">
      <c r="L34" s="4"/>
      <c r="M34" s="4"/>
    </row>
    <row r="35" spans="12:13" s="3" customFormat="1" x14ac:dyDescent="0.2">
      <c r="L35" s="4"/>
      <c r="M35" s="4"/>
    </row>
    <row r="36" spans="12:13" s="3" customFormat="1" x14ac:dyDescent="0.2">
      <c r="L36" s="4"/>
      <c r="M36" s="4"/>
    </row>
    <row r="37" spans="12:13" s="3" customFormat="1" x14ac:dyDescent="0.2">
      <c r="L37" s="4"/>
      <c r="M37" s="4"/>
    </row>
    <row r="38" spans="12:13" s="3" customFormat="1" x14ac:dyDescent="0.2">
      <c r="L38" s="4"/>
      <c r="M38" s="4"/>
    </row>
    <row r="39" spans="12:13" s="3" customFormat="1" x14ac:dyDescent="0.2">
      <c r="L39" s="4"/>
      <c r="M39" s="4"/>
    </row>
    <row r="40" spans="12:13" s="3" customFormat="1" x14ac:dyDescent="0.2">
      <c r="L40" s="4"/>
      <c r="M40" s="4"/>
    </row>
    <row r="41" spans="12:13" s="3" customFormat="1" x14ac:dyDescent="0.2">
      <c r="L41" s="4"/>
      <c r="M41" s="4"/>
    </row>
  </sheetData>
  <mergeCells count="37">
    <mergeCell ref="A2:S2"/>
    <mergeCell ref="A4:A6"/>
    <mergeCell ref="B4:B6"/>
    <mergeCell ref="C4:C6"/>
    <mergeCell ref="D4:E4"/>
    <mergeCell ref="F4:G4"/>
    <mergeCell ref="H4:I4"/>
    <mergeCell ref="J4:K4"/>
    <mergeCell ref="L4:M4"/>
    <mergeCell ref="H5:H6"/>
    <mergeCell ref="N4:O4"/>
    <mergeCell ref="P4:Q4"/>
    <mergeCell ref="R4:S4"/>
    <mergeCell ref="D5:D6"/>
    <mergeCell ref="E5:E6"/>
    <mergeCell ref="F5:F6"/>
    <mergeCell ref="Q5:Q6"/>
    <mergeCell ref="K5:K6"/>
    <mergeCell ref="S5:S6"/>
    <mergeCell ref="G5:G6"/>
    <mergeCell ref="R5:R6"/>
    <mergeCell ref="I5:I6"/>
    <mergeCell ref="J5:J6"/>
    <mergeCell ref="L5:L6"/>
    <mergeCell ref="M5:M6"/>
    <mergeCell ref="N5:N6"/>
    <mergeCell ref="O5:O6"/>
    <mergeCell ref="P5:P6"/>
    <mergeCell ref="A23:C23"/>
    <mergeCell ref="R23:S23"/>
    <mergeCell ref="R22:S22"/>
    <mergeCell ref="A22:C22"/>
    <mergeCell ref="A9:A10"/>
    <mergeCell ref="A13:A14"/>
    <mergeCell ref="A17:S17"/>
    <mergeCell ref="R19:S19"/>
    <mergeCell ref="A19:F19"/>
  </mergeCells>
  <phoneticPr fontId="23" type="noConversion"/>
  <pageMargins left="0.98425196850393704" right="0.19685039370078741" top="0.43307086614173229" bottom="0.15748031496062992" header="0.19685039370078741" footer="0.1574803149606299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89"/>
  <sheetViews>
    <sheetView tabSelected="1" workbookViewId="0">
      <selection activeCell="AH13" sqref="AH13"/>
    </sheetView>
  </sheetViews>
  <sheetFormatPr defaultRowHeight="12.75" x14ac:dyDescent="0.2"/>
  <cols>
    <col min="1" max="1" width="7.7109375" style="1" customWidth="1"/>
    <col min="2" max="2" width="26.42578125" style="1" customWidth="1"/>
    <col min="3" max="3" width="9.140625" style="1"/>
    <col min="4" max="4" width="12.140625" style="1" customWidth="1"/>
    <col min="5" max="5" width="15.5703125" style="1" customWidth="1"/>
    <col min="6" max="6" width="17.140625" style="1" customWidth="1"/>
    <col min="7" max="7" width="15.42578125" style="171" customWidth="1"/>
    <col min="8" max="10" width="13.5703125" style="1" hidden="1" customWidth="1"/>
    <col min="11" max="11" width="14.5703125" style="1" hidden="1" customWidth="1"/>
    <col min="12" max="23" width="0" style="1" hidden="1" customWidth="1"/>
    <col min="24" max="16384" width="9.140625" style="1"/>
  </cols>
  <sheetData>
    <row r="1" spans="1:17" x14ac:dyDescent="0.2">
      <c r="A1" s="27"/>
      <c r="B1" s="27"/>
      <c r="C1" s="27"/>
      <c r="D1" s="27"/>
      <c r="E1" s="27"/>
      <c r="F1" s="333" t="s">
        <v>82</v>
      </c>
      <c r="G1" s="333"/>
    </row>
    <row r="2" spans="1:17" x14ac:dyDescent="0.2">
      <c r="A2" s="27"/>
      <c r="B2" s="27"/>
      <c r="C2" s="27"/>
      <c r="D2" s="27"/>
      <c r="E2" s="27"/>
      <c r="F2" s="333" t="s">
        <v>83</v>
      </c>
      <c r="G2" s="333"/>
    </row>
    <row r="3" spans="1:17" x14ac:dyDescent="0.2">
      <c r="A3" s="27"/>
      <c r="B3" s="27"/>
      <c r="C3" s="27"/>
      <c r="D3" s="27"/>
      <c r="E3" s="27"/>
      <c r="F3" s="333" t="s">
        <v>84</v>
      </c>
      <c r="G3" s="333"/>
    </row>
    <row r="4" spans="1:17" x14ac:dyDescent="0.2">
      <c r="A4" s="27"/>
      <c r="B4" s="27"/>
      <c r="C4" s="27"/>
      <c r="D4" s="27"/>
      <c r="E4" s="27"/>
      <c r="F4" s="333" t="s">
        <v>85</v>
      </c>
      <c r="G4" s="333"/>
    </row>
    <row r="5" spans="1:17" x14ac:dyDescent="0.2">
      <c r="A5" s="27"/>
      <c r="B5" s="27"/>
      <c r="C5" s="27"/>
      <c r="D5" s="27"/>
      <c r="E5" s="27"/>
      <c r="F5" s="333" t="s">
        <v>86</v>
      </c>
      <c r="G5" s="333"/>
    </row>
    <row r="6" spans="1:17" s="98" customFormat="1" x14ac:dyDescent="0.2">
      <c r="A6" s="27"/>
      <c r="B6" s="27"/>
      <c r="C6" s="27"/>
      <c r="D6" s="27"/>
      <c r="E6" s="27"/>
      <c r="F6" s="333" t="s">
        <v>222</v>
      </c>
      <c r="G6" s="333"/>
    </row>
    <row r="7" spans="1:17" s="98" customFormat="1" x14ac:dyDescent="0.2">
      <c r="A7" s="27"/>
      <c r="B7" s="27"/>
      <c r="C7" s="27"/>
      <c r="D7" s="27"/>
      <c r="E7" s="27"/>
      <c r="F7" s="181"/>
      <c r="G7" s="181"/>
    </row>
    <row r="8" spans="1:17" x14ac:dyDescent="0.2">
      <c r="A8" s="27"/>
      <c r="B8" s="27"/>
      <c r="C8" s="27"/>
      <c r="D8" s="27"/>
      <c r="E8" s="27"/>
      <c r="F8" s="27"/>
      <c r="G8" s="169"/>
    </row>
    <row r="9" spans="1:17" x14ac:dyDescent="0.2">
      <c r="A9" s="329" t="s">
        <v>296</v>
      </c>
      <c r="B9" s="329"/>
      <c r="C9" s="329"/>
      <c r="D9" s="329"/>
      <c r="E9" s="329"/>
      <c r="F9" s="329"/>
      <c r="G9" s="329"/>
    </row>
    <row r="10" spans="1:17" x14ac:dyDescent="0.2">
      <c r="A10" s="329"/>
      <c r="B10" s="329"/>
      <c r="C10" s="329"/>
      <c r="D10" s="329"/>
      <c r="E10" s="329"/>
      <c r="F10" s="329"/>
      <c r="G10" s="329"/>
    </row>
    <row r="11" spans="1:17" x14ac:dyDescent="0.2">
      <c r="A11" s="329"/>
      <c r="B11" s="329"/>
      <c r="C11" s="329"/>
      <c r="D11" s="329"/>
      <c r="E11" s="329"/>
      <c r="F11" s="329"/>
      <c r="G11" s="329"/>
      <c r="M11" s="173"/>
      <c r="N11" s="173"/>
      <c r="O11" s="173"/>
      <c r="P11" s="173"/>
    </row>
    <row r="12" spans="1:17" ht="39" thickBot="1" x14ac:dyDescent="0.25">
      <c r="A12" s="27"/>
      <c r="B12" s="27"/>
      <c r="C12" s="27"/>
      <c r="D12" s="27"/>
      <c r="E12" s="27"/>
      <c r="F12" s="27"/>
      <c r="G12" s="169"/>
      <c r="M12" s="173" t="s">
        <v>235</v>
      </c>
      <c r="N12" s="173" t="s">
        <v>234</v>
      </c>
      <c r="O12" s="173" t="s">
        <v>236</v>
      </c>
      <c r="P12" s="173" t="s">
        <v>237</v>
      </c>
      <c r="Q12" s="168" t="s">
        <v>241</v>
      </c>
    </row>
    <row r="13" spans="1:17" ht="141" thickBot="1" x14ac:dyDescent="0.25">
      <c r="A13" s="56" t="s">
        <v>15</v>
      </c>
      <c r="B13" s="57" t="s">
        <v>87</v>
      </c>
      <c r="C13" s="57" t="s">
        <v>88</v>
      </c>
      <c r="D13" s="57" t="s">
        <v>62</v>
      </c>
      <c r="E13" s="57" t="s">
        <v>220</v>
      </c>
      <c r="F13" s="57" t="s">
        <v>89</v>
      </c>
      <c r="G13" s="170" t="s">
        <v>213</v>
      </c>
      <c r="K13" s="332" t="s">
        <v>233</v>
      </c>
      <c r="L13" s="173" t="s">
        <v>228</v>
      </c>
      <c r="M13" s="173" t="s">
        <v>239</v>
      </c>
      <c r="N13" s="173" t="s">
        <v>240</v>
      </c>
      <c r="O13" s="173">
        <v>720</v>
      </c>
      <c r="P13" s="173">
        <v>15</v>
      </c>
      <c r="Q13" s="1">
        <v>335.73099999999999</v>
      </c>
    </row>
    <row r="14" spans="1:17" ht="13.5" thickBot="1" x14ac:dyDescent="0.25">
      <c r="A14" s="63">
        <v>1</v>
      </c>
      <c r="B14" s="64">
        <v>2</v>
      </c>
      <c r="C14" s="64">
        <v>3</v>
      </c>
      <c r="D14" s="64">
        <v>4</v>
      </c>
      <c r="E14" s="64">
        <v>5</v>
      </c>
      <c r="F14" s="64">
        <v>6</v>
      </c>
      <c r="G14" s="184">
        <v>7</v>
      </c>
      <c r="H14" s="1" t="s">
        <v>294</v>
      </c>
      <c r="I14" s="1" t="s">
        <v>295</v>
      </c>
      <c r="K14" s="332"/>
      <c r="L14" s="173" t="s">
        <v>229</v>
      </c>
      <c r="M14" s="173" t="s">
        <v>239</v>
      </c>
      <c r="N14" s="173" t="s">
        <v>240</v>
      </c>
      <c r="O14" s="173">
        <v>205</v>
      </c>
      <c r="P14" s="173">
        <v>15</v>
      </c>
      <c r="Q14" s="1">
        <v>81.62</v>
      </c>
    </row>
    <row r="15" spans="1:17" ht="25.5" x14ac:dyDescent="0.2">
      <c r="A15" s="59" t="s">
        <v>12</v>
      </c>
      <c r="B15" s="60" t="s">
        <v>90</v>
      </c>
      <c r="C15" s="67"/>
      <c r="D15" s="61"/>
      <c r="E15" s="67"/>
      <c r="F15" s="206"/>
      <c r="G15" s="207"/>
      <c r="H15" s="171"/>
      <c r="I15" s="171"/>
      <c r="K15" s="332"/>
      <c r="L15" s="173" t="s">
        <v>230</v>
      </c>
      <c r="M15" s="173" t="s">
        <v>238</v>
      </c>
      <c r="N15" s="173" t="s">
        <v>240</v>
      </c>
      <c r="O15" s="173">
        <v>480</v>
      </c>
      <c r="P15" s="173">
        <v>15</v>
      </c>
      <c r="Q15" s="1">
        <v>203.887</v>
      </c>
    </row>
    <row r="16" spans="1:17" x14ac:dyDescent="0.2">
      <c r="A16" s="191"/>
      <c r="B16" s="42" t="s">
        <v>91</v>
      </c>
      <c r="C16" s="42">
        <f>№5!C15</f>
        <v>2024</v>
      </c>
      <c r="D16" s="90">
        <v>0.4</v>
      </c>
      <c r="E16" s="42">
        <f>№5!E15</f>
        <v>1060</v>
      </c>
      <c r="F16" s="42">
        <f>№5!F15</f>
        <v>45</v>
      </c>
      <c r="G16" s="285">
        <f>293.1*2+111.699*1.4+318.489*1.45+94.249*1.5+149.134*1.5+7.1479</f>
        <v>1576.61005</v>
      </c>
      <c r="H16" s="171"/>
      <c r="I16" s="171"/>
      <c r="K16" s="332"/>
      <c r="L16" s="173" t="s">
        <v>231</v>
      </c>
      <c r="M16" s="173" t="s">
        <v>239</v>
      </c>
      <c r="N16" s="173" t="s">
        <v>240</v>
      </c>
      <c r="O16" s="173">
        <v>160</v>
      </c>
      <c r="P16" s="173">
        <v>15</v>
      </c>
      <c r="Q16" s="1">
        <v>51.954999999999998</v>
      </c>
    </row>
    <row r="17" spans="1:17" x14ac:dyDescent="0.2">
      <c r="A17" s="191"/>
      <c r="B17" s="42" t="s">
        <v>92</v>
      </c>
      <c r="C17" s="42">
        <f>№5!C16</f>
        <v>2024</v>
      </c>
      <c r="D17" s="90">
        <v>0.4</v>
      </c>
      <c r="E17" s="42">
        <f>№5!E16</f>
        <v>0</v>
      </c>
      <c r="F17" s="42">
        <f>№5!F16</f>
        <v>0</v>
      </c>
      <c r="G17" s="286">
        <f>74.177*2+437.854*2+264.645*2</f>
        <v>1553.3519999999999</v>
      </c>
      <c r="H17" s="171"/>
      <c r="I17" s="171"/>
      <c r="K17" s="332"/>
      <c r="L17" s="173" t="s">
        <v>232</v>
      </c>
      <c r="M17" s="173" t="s">
        <v>238</v>
      </c>
      <c r="N17" s="173" t="s">
        <v>240</v>
      </c>
      <c r="O17" s="173">
        <v>100</v>
      </c>
      <c r="P17" s="173">
        <v>545.1</v>
      </c>
      <c r="Q17" s="200">
        <f>517.283-71-39.56-84</f>
        <v>322.72300000000001</v>
      </c>
    </row>
    <row r="18" spans="1:17" ht="25.5" x14ac:dyDescent="0.2">
      <c r="A18" s="191"/>
      <c r="B18" s="44" t="s">
        <v>68</v>
      </c>
      <c r="C18" s="42">
        <f>№5!C17</f>
        <v>2024</v>
      </c>
      <c r="D18" s="91">
        <v>0.4</v>
      </c>
      <c r="E18" s="92" t="str">
        <f>№5!E17</f>
        <v>-</v>
      </c>
      <c r="F18" s="205" t="str">
        <f>№5!F17</f>
        <v>-</v>
      </c>
      <c r="G18" s="287" t="s">
        <v>194</v>
      </c>
      <c r="H18" s="171"/>
      <c r="I18" s="171"/>
      <c r="K18" s="332"/>
      <c r="M18" s="173"/>
      <c r="N18" s="173"/>
      <c r="O18" s="173"/>
      <c r="P18" s="173"/>
    </row>
    <row r="19" spans="1:17" x14ac:dyDescent="0.2">
      <c r="A19" s="191"/>
      <c r="B19" s="42" t="s">
        <v>91</v>
      </c>
      <c r="C19" s="42">
        <f>№5!C18</f>
        <v>2024</v>
      </c>
      <c r="D19" s="273" t="s">
        <v>270</v>
      </c>
      <c r="E19" s="92">
        <f>№5!E18</f>
        <v>400</v>
      </c>
      <c r="F19" s="92">
        <f>№5!F18</f>
        <v>15</v>
      </c>
      <c r="G19" s="288">
        <f>525.237*2.5</f>
        <v>1313.0925</v>
      </c>
      <c r="H19" s="171"/>
      <c r="I19" s="171"/>
      <c r="M19" s="173"/>
      <c r="N19" s="173"/>
      <c r="O19" s="173"/>
      <c r="P19" s="173"/>
    </row>
    <row r="20" spans="1:17" x14ac:dyDescent="0.2">
      <c r="A20" s="191"/>
      <c r="B20" s="42" t="s">
        <v>92</v>
      </c>
      <c r="C20" s="42">
        <f>№5!C19</f>
        <v>2024</v>
      </c>
      <c r="D20" s="273" t="s">
        <v>270</v>
      </c>
      <c r="E20" s="92">
        <v>0</v>
      </c>
      <c r="F20" s="92">
        <f>№5!F19</f>
        <v>0</v>
      </c>
      <c r="G20" s="289">
        <f>611.069*2.5+676.407*5</f>
        <v>4909.7075000000004</v>
      </c>
      <c r="H20" s="27"/>
      <c r="M20" s="173"/>
      <c r="N20" s="173"/>
      <c r="O20" s="173"/>
      <c r="P20" s="173"/>
    </row>
    <row r="21" spans="1:17" ht="25.5" x14ac:dyDescent="0.2">
      <c r="A21" s="191"/>
      <c r="B21" s="44" t="s">
        <v>68</v>
      </c>
      <c r="C21" s="42">
        <f>№5!C20</f>
        <v>2024</v>
      </c>
      <c r="D21" s="273" t="s">
        <v>270</v>
      </c>
      <c r="E21" s="46" t="s">
        <v>194</v>
      </c>
      <c r="F21" s="46" t="s">
        <v>194</v>
      </c>
      <c r="G21" s="289" t="s">
        <v>194</v>
      </c>
      <c r="H21" s="27"/>
    </row>
    <row r="22" spans="1:17" s="98" customFormat="1" x14ac:dyDescent="0.2">
      <c r="A22" s="191"/>
      <c r="B22" s="44" t="s">
        <v>32</v>
      </c>
      <c r="C22" s="42"/>
      <c r="D22" s="91"/>
      <c r="E22" s="46"/>
      <c r="F22" s="46"/>
      <c r="G22" s="289"/>
      <c r="H22" s="27"/>
    </row>
    <row r="23" spans="1:17" ht="14.25" customHeight="1" x14ac:dyDescent="0.25">
      <c r="A23" s="191"/>
      <c r="B23" s="40" t="s">
        <v>93</v>
      </c>
      <c r="C23" s="46"/>
      <c r="D23" s="43"/>
      <c r="E23" s="46" t="s">
        <v>194</v>
      </c>
      <c r="F23" s="46" t="s">
        <v>194</v>
      </c>
      <c r="G23" s="289" t="s">
        <v>194</v>
      </c>
      <c r="H23" s="27"/>
    </row>
    <row r="24" spans="1:17" x14ac:dyDescent="0.2">
      <c r="A24" s="191" t="s">
        <v>69</v>
      </c>
      <c r="B24" s="31" t="s">
        <v>253</v>
      </c>
      <c r="C24" s="46"/>
      <c r="D24" s="43">
        <v>0.4</v>
      </c>
      <c r="E24" s="31">
        <f>E27</f>
        <v>1060</v>
      </c>
      <c r="F24" s="31">
        <f>F27</f>
        <v>45</v>
      </c>
      <c r="G24" s="290">
        <f>G27</f>
        <v>932.48</v>
      </c>
      <c r="H24" s="171">
        <f>G24/E24</f>
        <v>0.87969811320754721</v>
      </c>
      <c r="I24" s="171">
        <f>G24/F24</f>
        <v>20.721777777777778</v>
      </c>
    </row>
    <row r="25" spans="1:17" hidden="1" x14ac:dyDescent="0.2">
      <c r="A25" s="191"/>
      <c r="B25" s="31" t="s">
        <v>95</v>
      </c>
      <c r="C25" s="46" t="s">
        <v>194</v>
      </c>
      <c r="D25" s="43">
        <v>0.4</v>
      </c>
      <c r="E25" s="46" t="s">
        <v>194</v>
      </c>
      <c r="F25" s="46" t="s">
        <v>194</v>
      </c>
      <c r="G25" s="289" t="s">
        <v>194</v>
      </c>
      <c r="H25" s="27"/>
    </row>
    <row r="26" spans="1:17" s="98" customFormat="1" ht="13.5" x14ac:dyDescent="0.25">
      <c r="A26" s="191"/>
      <c r="B26" s="40" t="s">
        <v>98</v>
      </c>
      <c r="C26" s="46"/>
      <c r="D26" s="43"/>
      <c r="E26" s="46"/>
      <c r="F26" s="46"/>
      <c r="G26" s="289"/>
      <c r="H26" s="27"/>
    </row>
    <row r="27" spans="1:17" s="98" customFormat="1" x14ac:dyDescent="0.2">
      <c r="A27" s="191"/>
      <c r="B27" s="31" t="s">
        <v>257</v>
      </c>
      <c r="C27" s="46"/>
      <c r="D27" s="43">
        <v>0.4</v>
      </c>
      <c r="E27" s="46">
        <f>E32</f>
        <v>1060</v>
      </c>
      <c r="F27" s="46">
        <f>F32</f>
        <v>45</v>
      </c>
      <c r="G27" s="289">
        <f>G32</f>
        <v>932.48</v>
      </c>
      <c r="H27" s="27"/>
    </row>
    <row r="28" spans="1:17" s="98" customFormat="1" ht="13.5" x14ac:dyDescent="0.25">
      <c r="A28" s="191"/>
      <c r="B28" s="40" t="s">
        <v>102</v>
      </c>
      <c r="C28" s="46"/>
      <c r="D28" s="43"/>
      <c r="E28" s="46"/>
      <c r="F28" s="46"/>
      <c r="G28" s="289"/>
      <c r="H28" s="27"/>
    </row>
    <row r="29" spans="1:17" s="98" customFormat="1" x14ac:dyDescent="0.2">
      <c r="A29" s="191"/>
      <c r="B29" s="31" t="s">
        <v>273</v>
      </c>
      <c r="C29" s="46"/>
      <c r="D29" s="43">
        <v>0.4</v>
      </c>
      <c r="E29" s="46"/>
      <c r="F29" s="46"/>
      <c r="G29" s="289"/>
      <c r="H29" s="27"/>
    </row>
    <row r="30" spans="1:17" s="98" customFormat="1" x14ac:dyDescent="0.2">
      <c r="A30" s="191"/>
      <c r="B30" s="31" t="s">
        <v>274</v>
      </c>
      <c r="C30" s="46"/>
      <c r="D30" s="43">
        <v>0.4</v>
      </c>
      <c r="E30" s="46"/>
      <c r="F30" s="46"/>
      <c r="G30" s="289"/>
      <c r="H30" s="27"/>
    </row>
    <row r="31" spans="1:17" s="98" customFormat="1" x14ac:dyDescent="0.2">
      <c r="A31" s="191"/>
      <c r="B31" s="31" t="s">
        <v>258</v>
      </c>
      <c r="C31" s="46"/>
      <c r="D31" s="43">
        <v>0.4</v>
      </c>
      <c r="E31" s="46"/>
      <c r="F31" s="46"/>
      <c r="G31" s="289"/>
      <c r="H31" s="27"/>
    </row>
    <row r="32" spans="1:17" s="98" customFormat="1" x14ac:dyDescent="0.2">
      <c r="A32" s="191"/>
      <c r="B32" s="31" t="s">
        <v>275</v>
      </c>
      <c r="C32" s="46"/>
      <c r="D32" s="43">
        <v>0.4</v>
      </c>
      <c r="E32" s="46">
        <f>E34+E35</f>
        <v>1060</v>
      </c>
      <c r="F32" s="46">
        <f>F34+F35</f>
        <v>45</v>
      </c>
      <c r="G32" s="289">
        <f>G34+G35</f>
        <v>932.48</v>
      </c>
      <c r="H32" s="27"/>
    </row>
    <row r="33" spans="1:10" s="98" customFormat="1" ht="13.5" x14ac:dyDescent="0.25">
      <c r="A33" s="191"/>
      <c r="B33" s="40" t="s">
        <v>108</v>
      </c>
      <c r="C33" s="46"/>
      <c r="D33" s="43"/>
      <c r="E33" s="46"/>
      <c r="F33" s="46"/>
      <c r="G33" s="289"/>
      <c r="H33" s="27"/>
    </row>
    <row r="34" spans="1:10" s="98" customFormat="1" ht="25.5" x14ac:dyDescent="0.2">
      <c r="A34" s="191"/>
      <c r="B34" s="33" t="s">
        <v>255</v>
      </c>
      <c r="C34" s="46"/>
      <c r="D34" s="43">
        <v>0.4</v>
      </c>
      <c r="E34" s="46">
        <f>№5!E30</f>
        <v>310</v>
      </c>
      <c r="F34" s="46">
        <f>№5!F30</f>
        <v>15</v>
      </c>
      <c r="G34" s="289">
        <v>197.68299999999999</v>
      </c>
      <c r="H34" s="171">
        <f>G34/E34</f>
        <v>0.63768709677419355</v>
      </c>
      <c r="I34" s="171">
        <f>G34/F34</f>
        <v>13.178866666666666</v>
      </c>
      <c r="J34" s="98" t="s">
        <v>297</v>
      </c>
    </row>
    <row r="35" spans="1:10" s="98" customFormat="1" ht="28.5" customHeight="1" x14ac:dyDescent="0.2">
      <c r="A35" s="191"/>
      <c r="B35" s="33" t="str">
        <f>№5!B31</f>
        <v>диапазон от 50 мм2 до 100 мм2 включительно</v>
      </c>
      <c r="C35" s="46"/>
      <c r="D35" s="43">
        <v>0.4</v>
      </c>
      <c r="E35" s="46">
        <f>№5!E31</f>
        <v>750</v>
      </c>
      <c r="F35" s="46">
        <f>№5!F31</f>
        <v>30</v>
      </c>
      <c r="G35" s="289">
        <f>(364.797+370)</f>
        <v>734.79700000000003</v>
      </c>
      <c r="H35" s="171">
        <f>G35/E35</f>
        <v>0.97972933333333334</v>
      </c>
      <c r="I35" s="171">
        <f>G35/F35</f>
        <v>24.493233333333333</v>
      </c>
      <c r="J35" s="98" t="s">
        <v>298</v>
      </c>
    </row>
    <row r="36" spans="1:10" s="98" customFormat="1" ht="14.25" customHeight="1" x14ac:dyDescent="0.25">
      <c r="A36" s="191"/>
      <c r="B36" s="40" t="s">
        <v>93</v>
      </c>
      <c r="C36" s="46"/>
      <c r="D36" s="43"/>
      <c r="E36" s="46"/>
      <c r="F36" s="46"/>
      <c r="G36" s="289"/>
      <c r="H36" s="27"/>
    </row>
    <row r="37" spans="1:10" s="98" customFormat="1" x14ac:dyDescent="0.2">
      <c r="A37" s="191" t="s">
        <v>27</v>
      </c>
      <c r="B37" s="330" t="s">
        <v>259</v>
      </c>
      <c r="C37" s="46"/>
      <c r="D37" s="274" t="s">
        <v>283</v>
      </c>
      <c r="E37" s="46">
        <f t="shared" ref="E37:G38" si="0">E40</f>
        <v>0</v>
      </c>
      <c r="F37" s="46">
        <f t="shared" si="0"/>
        <v>0</v>
      </c>
      <c r="G37" s="291">
        <f t="shared" si="0"/>
        <v>0</v>
      </c>
      <c r="H37" s="171" t="e">
        <f>G37/E37</f>
        <v>#DIV/0!</v>
      </c>
      <c r="I37" s="171" t="e">
        <f>G37/F37</f>
        <v>#DIV/0!</v>
      </c>
    </row>
    <row r="38" spans="1:10" s="98" customFormat="1" x14ac:dyDescent="0.2">
      <c r="A38" s="191"/>
      <c r="B38" s="331"/>
      <c r="C38" s="46"/>
      <c r="D38" s="274" t="s">
        <v>270</v>
      </c>
      <c r="E38" s="46">
        <f t="shared" si="0"/>
        <v>400</v>
      </c>
      <c r="F38" s="46">
        <f t="shared" si="0"/>
        <v>15</v>
      </c>
      <c r="G38" s="291">
        <f t="shared" si="0"/>
        <v>841.19399999999996</v>
      </c>
      <c r="H38" s="171">
        <f>G38/E38</f>
        <v>2.1029849999999999</v>
      </c>
      <c r="I38" s="171">
        <f>G38/F38</f>
        <v>56.079599999999999</v>
      </c>
    </row>
    <row r="39" spans="1:10" s="98" customFormat="1" ht="13.5" x14ac:dyDescent="0.25">
      <c r="A39" s="191"/>
      <c r="B39" s="40" t="s">
        <v>98</v>
      </c>
      <c r="C39" s="46"/>
      <c r="D39" s="43"/>
      <c r="E39" s="46"/>
      <c r="F39" s="46"/>
      <c r="G39" s="289"/>
      <c r="H39" s="27"/>
    </row>
    <row r="40" spans="1:10" s="98" customFormat="1" x14ac:dyDescent="0.2">
      <c r="A40" s="191"/>
      <c r="B40" s="330" t="s">
        <v>257</v>
      </c>
      <c r="C40" s="46"/>
      <c r="D40" s="274" t="s">
        <v>283</v>
      </c>
      <c r="E40" s="46">
        <f t="shared" ref="E40:G41" si="1">E45</f>
        <v>0</v>
      </c>
      <c r="F40" s="46">
        <f t="shared" si="1"/>
        <v>0</v>
      </c>
      <c r="G40" s="291">
        <f t="shared" si="1"/>
        <v>0</v>
      </c>
      <c r="H40" s="27"/>
    </row>
    <row r="41" spans="1:10" s="98" customFormat="1" x14ac:dyDescent="0.2">
      <c r="A41" s="191"/>
      <c r="B41" s="331"/>
      <c r="C41" s="46"/>
      <c r="D41" s="274" t="s">
        <v>270</v>
      </c>
      <c r="E41" s="46">
        <f t="shared" si="1"/>
        <v>400</v>
      </c>
      <c r="F41" s="46">
        <f t="shared" si="1"/>
        <v>15</v>
      </c>
      <c r="G41" s="291">
        <f t="shared" si="1"/>
        <v>841.19399999999996</v>
      </c>
      <c r="H41" s="27"/>
    </row>
    <row r="42" spans="1:10" s="98" customFormat="1" ht="13.5" x14ac:dyDescent="0.25">
      <c r="A42" s="191"/>
      <c r="B42" s="40" t="s">
        <v>102</v>
      </c>
      <c r="C42" s="46"/>
      <c r="D42" s="43"/>
      <c r="E42" s="177" t="s">
        <v>194</v>
      </c>
      <c r="F42" s="214" t="s">
        <v>194</v>
      </c>
      <c r="G42" s="292" t="s">
        <v>194</v>
      </c>
      <c r="H42" s="27"/>
    </row>
    <row r="43" spans="1:10" s="98" customFormat="1" hidden="1" x14ac:dyDescent="0.2">
      <c r="A43" s="191"/>
      <c r="B43" s="31" t="s">
        <v>103</v>
      </c>
      <c r="C43" s="46"/>
      <c r="D43" s="274" t="s">
        <v>270</v>
      </c>
      <c r="E43" s="177" t="s">
        <v>194</v>
      </c>
      <c r="F43" s="214" t="s">
        <v>194</v>
      </c>
      <c r="G43" s="292" t="s">
        <v>194</v>
      </c>
      <c r="H43" s="27"/>
    </row>
    <row r="44" spans="1:10" s="98" customFormat="1" hidden="1" x14ac:dyDescent="0.2">
      <c r="A44" s="191"/>
      <c r="B44" s="31" t="s">
        <v>104</v>
      </c>
      <c r="C44" s="46"/>
      <c r="D44" s="274" t="s">
        <v>270</v>
      </c>
      <c r="E44" s="177" t="s">
        <v>194</v>
      </c>
      <c r="F44" s="214" t="s">
        <v>194</v>
      </c>
      <c r="G44" s="292" t="s">
        <v>194</v>
      </c>
      <c r="H44" s="27"/>
    </row>
    <row r="45" spans="1:10" s="98" customFormat="1" x14ac:dyDescent="0.2">
      <c r="A45" s="191"/>
      <c r="B45" s="330" t="s">
        <v>275</v>
      </c>
      <c r="C45" s="46"/>
      <c r="D45" s="274" t="s">
        <v>283</v>
      </c>
      <c r="E45" s="177">
        <f>E48+E49</f>
        <v>0</v>
      </c>
      <c r="F45" s="177">
        <f>F48+F49</f>
        <v>0</v>
      </c>
      <c r="G45" s="293">
        <f>G48+G49</f>
        <v>0</v>
      </c>
      <c r="H45" s="27"/>
    </row>
    <row r="46" spans="1:10" s="98" customFormat="1" x14ac:dyDescent="0.2">
      <c r="A46" s="191"/>
      <c r="B46" s="331"/>
      <c r="C46" s="46"/>
      <c r="D46" s="274" t="s">
        <v>270</v>
      </c>
      <c r="E46" s="46">
        <f>E69+E70</f>
        <v>400</v>
      </c>
      <c r="F46" s="46">
        <f>F69+F70</f>
        <v>15</v>
      </c>
      <c r="G46" s="291">
        <f>G69+G70</f>
        <v>841.19399999999996</v>
      </c>
      <c r="H46" s="27"/>
    </row>
    <row r="47" spans="1:10" s="98" customFormat="1" ht="13.5" x14ac:dyDescent="0.2">
      <c r="A47" s="191"/>
      <c r="B47" s="50" t="s">
        <v>108</v>
      </c>
      <c r="C47" s="46"/>
      <c r="D47" s="43"/>
      <c r="E47" s="46"/>
      <c r="F47" s="46"/>
      <c r="G47" s="289"/>
      <c r="H47" s="27"/>
    </row>
    <row r="48" spans="1:10" s="98" customFormat="1" ht="25.5" x14ac:dyDescent="0.2">
      <c r="A48" s="191"/>
      <c r="B48" s="33" t="s">
        <v>255</v>
      </c>
      <c r="C48" s="46"/>
      <c r="D48" s="43">
        <v>0.4</v>
      </c>
      <c r="E48" s="46">
        <f>№5!E57</f>
        <v>0</v>
      </c>
      <c r="F48" s="46">
        <f>№5!F57</f>
        <v>0</v>
      </c>
      <c r="G48" s="289"/>
      <c r="H48" s="171" t="e">
        <f>G48/E48</f>
        <v>#DIV/0!</v>
      </c>
      <c r="I48" s="171" t="e">
        <f>G48/F48</f>
        <v>#DIV/0!</v>
      </c>
    </row>
    <row r="49" spans="1:9" s="98" customFormat="1" x14ac:dyDescent="0.2">
      <c r="A49" s="191"/>
      <c r="B49" s="33" t="str">
        <f>№5!B58</f>
        <v>от 50 до 100мм2 включительно</v>
      </c>
      <c r="C49" s="46"/>
      <c r="D49" s="43">
        <v>0.4</v>
      </c>
      <c r="E49" s="46">
        <f>№5!E58</f>
        <v>0</v>
      </c>
      <c r="F49" s="46">
        <f>№5!F58</f>
        <v>0</v>
      </c>
      <c r="G49" s="289"/>
      <c r="H49" s="171" t="e">
        <f>G49/E49</f>
        <v>#DIV/0!</v>
      </c>
      <c r="I49" s="171" t="e">
        <f>G49/F49</f>
        <v>#DIV/0!</v>
      </c>
    </row>
    <row r="50" spans="1:9" hidden="1" x14ac:dyDescent="0.2">
      <c r="A50" s="191"/>
      <c r="B50" s="33" t="s">
        <v>96</v>
      </c>
      <c r="C50" s="46" t="s">
        <v>194</v>
      </c>
      <c r="D50" s="43">
        <v>0.4</v>
      </c>
      <c r="E50" s="46"/>
      <c r="F50" s="190"/>
      <c r="G50" s="289" t="s">
        <v>194</v>
      </c>
      <c r="H50" s="27"/>
    </row>
    <row r="51" spans="1:9" hidden="1" x14ac:dyDescent="0.2">
      <c r="A51" s="191"/>
      <c r="B51" s="33" t="s">
        <v>94</v>
      </c>
      <c r="C51" s="46" t="s">
        <v>194</v>
      </c>
      <c r="D51" s="45">
        <v>6</v>
      </c>
      <c r="E51" s="46"/>
      <c r="F51" s="46"/>
      <c r="G51" s="289" t="s">
        <v>194</v>
      </c>
      <c r="H51" s="27"/>
    </row>
    <row r="52" spans="1:9" hidden="1" x14ac:dyDescent="0.2">
      <c r="A52" s="191"/>
      <c r="B52" s="31" t="s">
        <v>95</v>
      </c>
      <c r="C52" s="46" t="s">
        <v>194</v>
      </c>
      <c r="D52" s="45">
        <v>6</v>
      </c>
      <c r="E52" s="46" t="s">
        <v>194</v>
      </c>
      <c r="F52" s="46" t="s">
        <v>194</v>
      </c>
      <c r="G52" s="289" t="s">
        <v>194</v>
      </c>
      <c r="H52" s="27"/>
    </row>
    <row r="53" spans="1:9" hidden="1" x14ac:dyDescent="0.2">
      <c r="A53" s="191"/>
      <c r="B53" s="31" t="s">
        <v>96</v>
      </c>
      <c r="C53" s="46" t="s">
        <v>194</v>
      </c>
      <c r="D53" s="45">
        <v>6</v>
      </c>
      <c r="E53" s="46" t="s">
        <v>194</v>
      </c>
      <c r="F53" s="46" t="s">
        <v>194</v>
      </c>
      <c r="G53" s="289" t="s">
        <v>194</v>
      </c>
      <c r="H53" s="27"/>
    </row>
    <row r="54" spans="1:9" ht="13.5" hidden="1" x14ac:dyDescent="0.25">
      <c r="A54" s="191" t="s">
        <v>97</v>
      </c>
      <c r="B54" s="40" t="s">
        <v>98</v>
      </c>
      <c r="C54" s="46" t="s">
        <v>194</v>
      </c>
      <c r="D54" s="46" t="s">
        <v>194</v>
      </c>
      <c r="E54" s="46" t="s">
        <v>194</v>
      </c>
      <c r="F54" s="46" t="s">
        <v>194</v>
      </c>
      <c r="G54" s="289" t="s">
        <v>194</v>
      </c>
      <c r="H54" s="27"/>
    </row>
    <row r="55" spans="1:9" hidden="1" x14ac:dyDescent="0.2">
      <c r="A55" s="191"/>
      <c r="B55" s="31" t="s">
        <v>99</v>
      </c>
      <c r="C55" s="46" t="s">
        <v>194</v>
      </c>
      <c r="D55" s="31">
        <v>0.4</v>
      </c>
      <c r="E55" s="31"/>
      <c r="F55" s="31"/>
      <c r="G55" s="290"/>
      <c r="H55" s="27"/>
    </row>
    <row r="56" spans="1:9" hidden="1" x14ac:dyDescent="0.2">
      <c r="A56" s="191"/>
      <c r="B56" s="31" t="s">
        <v>100</v>
      </c>
      <c r="C56" s="46" t="s">
        <v>194</v>
      </c>
      <c r="D56" s="31">
        <v>0.4</v>
      </c>
      <c r="E56" s="46"/>
      <c r="F56" s="46"/>
      <c r="G56" s="289"/>
      <c r="H56" s="27"/>
    </row>
    <row r="57" spans="1:9" hidden="1" x14ac:dyDescent="0.2">
      <c r="A57" s="191"/>
      <c r="B57" s="31" t="s">
        <v>99</v>
      </c>
      <c r="C57" s="46" t="s">
        <v>194</v>
      </c>
      <c r="D57" s="46">
        <v>6</v>
      </c>
      <c r="E57" s="46"/>
      <c r="F57" s="46"/>
      <c r="G57" s="289"/>
      <c r="H57" s="27"/>
    </row>
    <row r="58" spans="1:9" hidden="1" x14ac:dyDescent="0.2">
      <c r="A58" s="191"/>
      <c r="B58" s="31" t="s">
        <v>100</v>
      </c>
      <c r="C58" s="46" t="s">
        <v>194</v>
      </c>
      <c r="D58" s="46">
        <v>6</v>
      </c>
      <c r="E58" s="46"/>
      <c r="F58" s="46"/>
      <c r="G58" s="289"/>
      <c r="H58" s="27"/>
    </row>
    <row r="59" spans="1:9" ht="13.5" hidden="1" x14ac:dyDescent="0.25">
      <c r="A59" s="191" t="s">
        <v>101</v>
      </c>
      <c r="B59" s="40" t="s">
        <v>102</v>
      </c>
      <c r="C59" s="46" t="s">
        <v>194</v>
      </c>
      <c r="D59" s="31"/>
      <c r="E59" s="46"/>
      <c r="F59" s="46"/>
      <c r="G59" s="289"/>
      <c r="H59" s="27"/>
    </row>
    <row r="60" spans="1:9" hidden="1" x14ac:dyDescent="0.2">
      <c r="A60" s="191"/>
      <c r="B60" s="31" t="s">
        <v>103</v>
      </c>
      <c r="C60" s="46" t="s">
        <v>194</v>
      </c>
      <c r="D60" s="31">
        <v>0.4</v>
      </c>
      <c r="E60" s="46"/>
      <c r="F60" s="46"/>
      <c r="G60" s="289"/>
      <c r="H60" s="27"/>
    </row>
    <row r="61" spans="1:9" hidden="1" x14ac:dyDescent="0.2">
      <c r="A61" s="191"/>
      <c r="B61" s="31" t="s">
        <v>104</v>
      </c>
      <c r="C61" s="46" t="s">
        <v>194</v>
      </c>
      <c r="D61" s="31">
        <v>0.4</v>
      </c>
      <c r="E61" s="46"/>
      <c r="F61" s="46"/>
      <c r="G61" s="289"/>
      <c r="H61" s="27"/>
    </row>
    <row r="62" spans="1:9" hidden="1" x14ac:dyDescent="0.2">
      <c r="A62" s="191"/>
      <c r="B62" s="31" t="s">
        <v>105</v>
      </c>
      <c r="C62" s="46" t="s">
        <v>194</v>
      </c>
      <c r="D62" s="31">
        <v>0.4</v>
      </c>
      <c r="E62" s="46"/>
      <c r="F62" s="46"/>
      <c r="G62" s="289"/>
      <c r="H62" s="27"/>
    </row>
    <row r="63" spans="1:9" hidden="1" x14ac:dyDescent="0.2">
      <c r="A63" s="191"/>
      <c r="B63" s="31" t="s">
        <v>106</v>
      </c>
      <c r="C63" s="46" t="s">
        <v>194</v>
      </c>
      <c r="D63" s="31">
        <v>0.4</v>
      </c>
      <c r="E63" s="31"/>
      <c r="F63" s="31"/>
      <c r="G63" s="290"/>
      <c r="H63" s="27"/>
    </row>
    <row r="64" spans="1:9" hidden="1" x14ac:dyDescent="0.2">
      <c r="A64" s="191"/>
      <c r="B64" s="31" t="s">
        <v>103</v>
      </c>
      <c r="C64" s="46" t="s">
        <v>194</v>
      </c>
      <c r="D64" s="46">
        <v>6</v>
      </c>
      <c r="E64" s="46" t="s">
        <v>194</v>
      </c>
      <c r="F64" s="46" t="s">
        <v>194</v>
      </c>
      <c r="G64" s="289" t="s">
        <v>194</v>
      </c>
      <c r="H64" s="27"/>
    </row>
    <row r="65" spans="1:9" hidden="1" x14ac:dyDescent="0.2">
      <c r="A65" s="191"/>
      <c r="B65" s="31" t="s">
        <v>104</v>
      </c>
      <c r="C65" s="46" t="s">
        <v>194</v>
      </c>
      <c r="D65" s="46">
        <v>6</v>
      </c>
      <c r="E65" s="46" t="s">
        <v>194</v>
      </c>
      <c r="F65" s="46" t="s">
        <v>194</v>
      </c>
      <c r="G65" s="289" t="s">
        <v>194</v>
      </c>
      <c r="H65" s="27"/>
    </row>
    <row r="66" spans="1:9" hidden="1" x14ac:dyDescent="0.2">
      <c r="A66" s="191"/>
      <c r="B66" s="31" t="s">
        <v>105</v>
      </c>
      <c r="C66" s="46" t="s">
        <v>194</v>
      </c>
      <c r="D66" s="46">
        <v>6</v>
      </c>
      <c r="E66" s="46" t="s">
        <v>194</v>
      </c>
      <c r="F66" s="46" t="s">
        <v>194</v>
      </c>
      <c r="G66" s="289" t="s">
        <v>194</v>
      </c>
      <c r="H66" s="27"/>
    </row>
    <row r="67" spans="1:9" hidden="1" x14ac:dyDescent="0.2">
      <c r="A67" s="191"/>
      <c r="B67" s="31" t="s">
        <v>106</v>
      </c>
      <c r="C67" s="46" t="s">
        <v>194</v>
      </c>
      <c r="D67" s="46">
        <v>6</v>
      </c>
      <c r="E67" s="46" t="s">
        <v>194</v>
      </c>
      <c r="F67" s="46" t="s">
        <v>194</v>
      </c>
      <c r="G67" s="289" t="s">
        <v>194</v>
      </c>
      <c r="H67" s="27"/>
    </row>
    <row r="68" spans="1:9" ht="13.5" hidden="1" x14ac:dyDescent="0.25">
      <c r="A68" s="191" t="s">
        <v>107</v>
      </c>
      <c r="B68" s="40" t="s">
        <v>108</v>
      </c>
      <c r="C68" s="46" t="s">
        <v>194</v>
      </c>
      <c r="D68" s="31"/>
      <c r="E68" s="46" t="s">
        <v>194</v>
      </c>
      <c r="F68" s="46" t="s">
        <v>194</v>
      </c>
      <c r="G68" s="289" t="s">
        <v>194</v>
      </c>
      <c r="H68" s="27"/>
    </row>
    <row r="69" spans="1:9" ht="25.5" x14ac:dyDescent="0.2">
      <c r="A69" s="191"/>
      <c r="B69" s="33" t="s">
        <v>255</v>
      </c>
      <c r="C69" s="46" t="s">
        <v>194</v>
      </c>
      <c r="D69" s="274" t="s">
        <v>270</v>
      </c>
      <c r="E69" s="31">
        <f>№5!E63</f>
        <v>400</v>
      </c>
      <c r="F69" s="31">
        <f>№5!F63</f>
        <v>15</v>
      </c>
      <c r="G69" s="290">
        <f>494.82*1.7</f>
        <v>841.19399999999996</v>
      </c>
      <c r="H69" s="171">
        <f>G69/E69</f>
        <v>2.1029849999999999</v>
      </c>
      <c r="I69" s="171">
        <f>G69/F69</f>
        <v>56.079599999999999</v>
      </c>
    </row>
    <row r="70" spans="1:9" x14ac:dyDescent="0.2">
      <c r="A70" s="191"/>
      <c r="B70" s="33" t="s">
        <v>276</v>
      </c>
      <c r="C70" s="46" t="s">
        <v>194</v>
      </c>
      <c r="D70" s="274" t="s">
        <v>270</v>
      </c>
      <c r="E70" s="31">
        <f>№5!E64</f>
        <v>0</v>
      </c>
      <c r="F70" s="31">
        <f>№5!F64</f>
        <v>0</v>
      </c>
      <c r="G70" s="290"/>
      <c r="H70" s="171" t="e">
        <f>G70/E70</f>
        <v>#DIV/0!</v>
      </c>
      <c r="I70" s="171" t="e">
        <f>G70/F70</f>
        <v>#DIV/0!</v>
      </c>
    </row>
    <row r="71" spans="1:9" ht="25.5" hidden="1" x14ac:dyDescent="0.2">
      <c r="A71" s="191"/>
      <c r="B71" s="33" t="s">
        <v>111</v>
      </c>
      <c r="C71" s="46" t="s">
        <v>194</v>
      </c>
      <c r="D71" s="31">
        <v>0.4</v>
      </c>
      <c r="E71" s="46" t="s">
        <v>194</v>
      </c>
      <c r="F71" s="46" t="s">
        <v>194</v>
      </c>
      <c r="G71" s="289" t="s">
        <v>194</v>
      </c>
      <c r="H71" s="27"/>
    </row>
    <row r="72" spans="1:9" ht="25.5" hidden="1" x14ac:dyDescent="0.2">
      <c r="A72" s="191"/>
      <c r="B72" s="47" t="s">
        <v>112</v>
      </c>
      <c r="C72" s="46" t="s">
        <v>194</v>
      </c>
      <c r="D72" s="31">
        <v>0.4</v>
      </c>
      <c r="E72" s="46" t="s">
        <v>194</v>
      </c>
      <c r="F72" s="46" t="s">
        <v>194</v>
      </c>
      <c r="G72" s="289" t="s">
        <v>194</v>
      </c>
      <c r="H72" s="27"/>
    </row>
    <row r="73" spans="1:9" ht="25.5" hidden="1" x14ac:dyDescent="0.2">
      <c r="A73" s="191"/>
      <c r="B73" s="47" t="s">
        <v>113</v>
      </c>
      <c r="C73" s="46" t="s">
        <v>194</v>
      </c>
      <c r="D73" s="31">
        <v>0.4</v>
      </c>
      <c r="E73" s="46" t="s">
        <v>194</v>
      </c>
      <c r="F73" s="46" t="s">
        <v>194</v>
      </c>
      <c r="G73" s="289" t="s">
        <v>194</v>
      </c>
      <c r="H73" s="27"/>
    </row>
    <row r="74" spans="1:9" hidden="1" x14ac:dyDescent="0.2">
      <c r="A74" s="191"/>
      <c r="B74" s="47" t="s">
        <v>114</v>
      </c>
      <c r="C74" s="46" t="s">
        <v>194</v>
      </c>
      <c r="D74" s="31">
        <v>0.4</v>
      </c>
      <c r="E74" s="46" t="s">
        <v>194</v>
      </c>
      <c r="F74" s="46" t="s">
        <v>194</v>
      </c>
      <c r="G74" s="289" t="s">
        <v>194</v>
      </c>
      <c r="H74" s="27"/>
    </row>
    <row r="75" spans="1:9" ht="25.5" hidden="1" x14ac:dyDescent="0.2">
      <c r="A75" s="191"/>
      <c r="B75" s="33" t="s">
        <v>109</v>
      </c>
      <c r="C75" s="46" t="s">
        <v>194</v>
      </c>
      <c r="D75" s="46">
        <v>6</v>
      </c>
      <c r="E75" s="46" t="s">
        <v>194</v>
      </c>
      <c r="F75" s="46" t="s">
        <v>194</v>
      </c>
      <c r="G75" s="289" t="s">
        <v>194</v>
      </c>
      <c r="H75" s="27"/>
    </row>
    <row r="76" spans="1:9" ht="25.5" hidden="1" x14ac:dyDescent="0.2">
      <c r="A76" s="191"/>
      <c r="B76" s="33" t="s">
        <v>110</v>
      </c>
      <c r="C76" s="46" t="s">
        <v>194</v>
      </c>
      <c r="D76" s="46">
        <v>6</v>
      </c>
      <c r="E76" s="46" t="s">
        <v>194</v>
      </c>
      <c r="F76" s="46" t="s">
        <v>194</v>
      </c>
      <c r="G76" s="289" t="s">
        <v>194</v>
      </c>
    </row>
    <row r="77" spans="1:9" ht="25.5" hidden="1" x14ac:dyDescent="0.2">
      <c r="A77" s="191"/>
      <c r="B77" s="33" t="s">
        <v>111</v>
      </c>
      <c r="C77" s="46" t="s">
        <v>194</v>
      </c>
      <c r="D77" s="46">
        <v>6</v>
      </c>
      <c r="E77" s="46" t="s">
        <v>194</v>
      </c>
      <c r="F77" s="46" t="s">
        <v>194</v>
      </c>
      <c r="G77" s="289" t="s">
        <v>194</v>
      </c>
    </row>
    <row r="78" spans="1:9" ht="25.5" hidden="1" x14ac:dyDescent="0.2">
      <c r="A78" s="191"/>
      <c r="B78" s="47" t="s">
        <v>112</v>
      </c>
      <c r="C78" s="46" t="s">
        <v>194</v>
      </c>
      <c r="D78" s="46">
        <v>6</v>
      </c>
      <c r="E78" s="46" t="s">
        <v>194</v>
      </c>
      <c r="F78" s="46" t="s">
        <v>194</v>
      </c>
      <c r="G78" s="289" t="s">
        <v>194</v>
      </c>
    </row>
    <row r="79" spans="1:9" ht="25.5" hidden="1" x14ac:dyDescent="0.2">
      <c r="A79" s="191"/>
      <c r="B79" s="47" t="s">
        <v>113</v>
      </c>
      <c r="C79" s="46" t="s">
        <v>194</v>
      </c>
      <c r="D79" s="46">
        <v>6</v>
      </c>
      <c r="E79" s="46" t="s">
        <v>194</v>
      </c>
      <c r="F79" s="46" t="s">
        <v>194</v>
      </c>
      <c r="G79" s="289" t="s">
        <v>194</v>
      </c>
    </row>
    <row r="80" spans="1:9" hidden="1" x14ac:dyDescent="0.2">
      <c r="A80" s="191"/>
      <c r="B80" s="47" t="s">
        <v>114</v>
      </c>
      <c r="C80" s="46" t="s">
        <v>194</v>
      </c>
      <c r="D80" s="46">
        <v>6</v>
      </c>
      <c r="E80" s="46" t="s">
        <v>194</v>
      </c>
      <c r="F80" s="46" t="s">
        <v>194</v>
      </c>
      <c r="G80" s="289" t="s">
        <v>194</v>
      </c>
    </row>
    <row r="81" spans="1:7" ht="25.5" hidden="1" x14ac:dyDescent="0.2">
      <c r="A81" s="208" t="s">
        <v>13</v>
      </c>
      <c r="B81" s="30" t="s">
        <v>115</v>
      </c>
      <c r="C81" s="46" t="s">
        <v>194</v>
      </c>
      <c r="D81" s="31"/>
      <c r="E81" s="46" t="s">
        <v>194</v>
      </c>
      <c r="F81" s="46" t="s">
        <v>194</v>
      </c>
      <c r="G81" s="289" t="s">
        <v>194</v>
      </c>
    </row>
    <row r="82" spans="1:7" hidden="1" x14ac:dyDescent="0.2">
      <c r="A82" s="191"/>
      <c r="B82" s="42" t="s">
        <v>91</v>
      </c>
      <c r="C82" s="46" t="s">
        <v>194</v>
      </c>
      <c r="D82" s="42">
        <v>0.4</v>
      </c>
      <c r="E82" s="46" t="s">
        <v>194</v>
      </c>
      <c r="F82" s="46" t="s">
        <v>194</v>
      </c>
      <c r="G82" s="289" t="s">
        <v>194</v>
      </c>
    </row>
    <row r="83" spans="1:7" hidden="1" x14ac:dyDescent="0.2">
      <c r="A83" s="191"/>
      <c r="B83" s="42" t="s">
        <v>92</v>
      </c>
      <c r="C83" s="46" t="s">
        <v>194</v>
      </c>
      <c r="D83" s="42">
        <v>0.4</v>
      </c>
      <c r="E83" s="46" t="s">
        <v>194</v>
      </c>
      <c r="F83" s="46" t="s">
        <v>194</v>
      </c>
      <c r="G83" s="289" t="s">
        <v>194</v>
      </c>
    </row>
    <row r="84" spans="1:7" ht="25.5" hidden="1" x14ac:dyDescent="0.2">
      <c r="A84" s="191"/>
      <c r="B84" s="44" t="s">
        <v>68</v>
      </c>
      <c r="C84" s="46" t="s">
        <v>194</v>
      </c>
      <c r="D84" s="42">
        <v>0.4</v>
      </c>
      <c r="E84" s="46" t="s">
        <v>194</v>
      </c>
      <c r="F84" s="46" t="s">
        <v>194</v>
      </c>
      <c r="G84" s="289" t="s">
        <v>194</v>
      </c>
    </row>
    <row r="85" spans="1:7" hidden="1" x14ac:dyDescent="0.2">
      <c r="A85" s="191"/>
      <c r="B85" s="42" t="s">
        <v>91</v>
      </c>
      <c r="C85" s="46" t="s">
        <v>194</v>
      </c>
      <c r="D85" s="92">
        <v>6</v>
      </c>
      <c r="E85" s="46" t="s">
        <v>194</v>
      </c>
      <c r="F85" s="46" t="s">
        <v>194</v>
      </c>
      <c r="G85" s="289" t="s">
        <v>194</v>
      </c>
    </row>
    <row r="86" spans="1:7" hidden="1" x14ac:dyDescent="0.2">
      <c r="A86" s="191"/>
      <c r="B86" s="42" t="s">
        <v>92</v>
      </c>
      <c r="C86" s="46" t="s">
        <v>194</v>
      </c>
      <c r="D86" s="92">
        <v>6</v>
      </c>
      <c r="E86" s="46" t="s">
        <v>194</v>
      </c>
      <c r="F86" s="46" t="s">
        <v>194</v>
      </c>
      <c r="G86" s="289" t="s">
        <v>194</v>
      </c>
    </row>
    <row r="87" spans="1:7" ht="25.5" hidden="1" x14ac:dyDescent="0.2">
      <c r="A87" s="191"/>
      <c r="B87" s="44" t="s">
        <v>68</v>
      </c>
      <c r="C87" s="46" t="s">
        <v>194</v>
      </c>
      <c r="D87" s="92">
        <v>6</v>
      </c>
      <c r="E87" s="46" t="s">
        <v>194</v>
      </c>
      <c r="F87" s="46" t="s">
        <v>194</v>
      </c>
      <c r="G87" s="289" t="s">
        <v>194</v>
      </c>
    </row>
    <row r="88" spans="1:7" ht="27" hidden="1" x14ac:dyDescent="0.2">
      <c r="A88" s="208" t="s">
        <v>116</v>
      </c>
      <c r="B88" s="50" t="s">
        <v>117</v>
      </c>
      <c r="C88" s="46" t="s">
        <v>194</v>
      </c>
      <c r="D88" s="31"/>
      <c r="E88" s="46" t="s">
        <v>194</v>
      </c>
      <c r="F88" s="46" t="s">
        <v>194</v>
      </c>
      <c r="G88" s="289" t="s">
        <v>194</v>
      </c>
    </row>
    <row r="89" spans="1:7" hidden="1" x14ac:dyDescent="0.2">
      <c r="A89" s="191"/>
      <c r="B89" s="31" t="s">
        <v>118</v>
      </c>
      <c r="C89" s="46" t="s">
        <v>194</v>
      </c>
      <c r="D89" s="31">
        <v>0.4</v>
      </c>
      <c r="E89" s="46" t="s">
        <v>194</v>
      </c>
      <c r="F89" s="46" t="s">
        <v>194</v>
      </c>
      <c r="G89" s="289" t="s">
        <v>194</v>
      </c>
    </row>
    <row r="90" spans="1:7" hidden="1" x14ac:dyDescent="0.2">
      <c r="A90" s="191"/>
      <c r="B90" s="31" t="s">
        <v>119</v>
      </c>
      <c r="C90" s="46" t="s">
        <v>194</v>
      </c>
      <c r="D90" s="31">
        <v>0.4</v>
      </c>
      <c r="E90" s="46" t="s">
        <v>194</v>
      </c>
      <c r="F90" s="46" t="s">
        <v>194</v>
      </c>
      <c r="G90" s="289" t="s">
        <v>194</v>
      </c>
    </row>
    <row r="91" spans="1:7" hidden="1" x14ac:dyDescent="0.2">
      <c r="A91" s="191"/>
      <c r="B91" s="31" t="s">
        <v>120</v>
      </c>
      <c r="C91" s="46" t="s">
        <v>194</v>
      </c>
      <c r="D91" s="31">
        <v>0.4</v>
      </c>
      <c r="E91" s="46" t="s">
        <v>194</v>
      </c>
      <c r="F91" s="46" t="s">
        <v>194</v>
      </c>
      <c r="G91" s="289" t="s">
        <v>194</v>
      </c>
    </row>
    <row r="92" spans="1:7" hidden="1" x14ac:dyDescent="0.2">
      <c r="A92" s="191"/>
      <c r="B92" s="31" t="s">
        <v>121</v>
      </c>
      <c r="C92" s="46" t="s">
        <v>194</v>
      </c>
      <c r="D92" s="31">
        <v>0.4</v>
      </c>
      <c r="E92" s="46" t="s">
        <v>194</v>
      </c>
      <c r="F92" s="46" t="s">
        <v>194</v>
      </c>
      <c r="G92" s="289" t="s">
        <v>194</v>
      </c>
    </row>
    <row r="93" spans="1:7" hidden="1" x14ac:dyDescent="0.2">
      <c r="A93" s="191"/>
      <c r="B93" s="31" t="s">
        <v>122</v>
      </c>
      <c r="C93" s="46" t="s">
        <v>194</v>
      </c>
      <c r="D93" s="31">
        <v>0.4</v>
      </c>
      <c r="E93" s="46" t="s">
        <v>194</v>
      </c>
      <c r="F93" s="46" t="s">
        <v>194</v>
      </c>
      <c r="G93" s="289" t="s">
        <v>194</v>
      </c>
    </row>
    <row r="94" spans="1:7" ht="25.5" hidden="1" x14ac:dyDescent="0.2">
      <c r="A94" s="191"/>
      <c r="B94" s="47" t="s">
        <v>123</v>
      </c>
      <c r="C94" s="46" t="s">
        <v>194</v>
      </c>
      <c r="D94" s="31">
        <v>0.4</v>
      </c>
      <c r="E94" s="46" t="s">
        <v>194</v>
      </c>
      <c r="F94" s="46" t="s">
        <v>194</v>
      </c>
      <c r="G94" s="289" t="s">
        <v>194</v>
      </c>
    </row>
    <row r="95" spans="1:7" hidden="1" x14ac:dyDescent="0.2">
      <c r="A95" s="191"/>
      <c r="B95" s="31" t="s">
        <v>118</v>
      </c>
      <c r="C95" s="46" t="s">
        <v>194</v>
      </c>
      <c r="D95" s="46">
        <v>6</v>
      </c>
      <c r="E95" s="46" t="s">
        <v>194</v>
      </c>
      <c r="F95" s="46" t="s">
        <v>194</v>
      </c>
      <c r="G95" s="289" t="s">
        <v>194</v>
      </c>
    </row>
    <row r="96" spans="1:7" hidden="1" x14ac:dyDescent="0.2">
      <c r="A96" s="191"/>
      <c r="B96" s="31" t="s">
        <v>119</v>
      </c>
      <c r="C96" s="46" t="s">
        <v>194</v>
      </c>
      <c r="D96" s="46">
        <v>6</v>
      </c>
      <c r="E96" s="46" t="s">
        <v>194</v>
      </c>
      <c r="F96" s="46" t="s">
        <v>194</v>
      </c>
      <c r="G96" s="289" t="s">
        <v>194</v>
      </c>
    </row>
    <row r="97" spans="1:8" hidden="1" x14ac:dyDescent="0.2">
      <c r="A97" s="191"/>
      <c r="B97" s="31" t="s">
        <v>120</v>
      </c>
      <c r="C97" s="46" t="s">
        <v>194</v>
      </c>
      <c r="D97" s="46">
        <v>6</v>
      </c>
      <c r="E97" s="46" t="s">
        <v>194</v>
      </c>
      <c r="F97" s="46" t="s">
        <v>194</v>
      </c>
      <c r="G97" s="289" t="s">
        <v>194</v>
      </c>
    </row>
    <row r="98" spans="1:8" hidden="1" x14ac:dyDescent="0.2">
      <c r="A98" s="191"/>
      <c r="B98" s="31" t="s">
        <v>121</v>
      </c>
      <c r="C98" s="46" t="s">
        <v>194</v>
      </c>
      <c r="D98" s="46">
        <v>6</v>
      </c>
      <c r="E98" s="46" t="s">
        <v>194</v>
      </c>
      <c r="F98" s="46" t="s">
        <v>194</v>
      </c>
      <c r="G98" s="289" t="s">
        <v>194</v>
      </c>
    </row>
    <row r="99" spans="1:8" hidden="1" x14ac:dyDescent="0.2">
      <c r="A99" s="191"/>
      <c r="B99" s="31" t="s">
        <v>122</v>
      </c>
      <c r="C99" s="46" t="s">
        <v>194</v>
      </c>
      <c r="D99" s="46">
        <v>6</v>
      </c>
      <c r="E99" s="46" t="s">
        <v>194</v>
      </c>
      <c r="F99" s="46" t="s">
        <v>194</v>
      </c>
      <c r="G99" s="289" t="s">
        <v>194</v>
      </c>
    </row>
    <row r="100" spans="1:8" ht="25.5" hidden="1" x14ac:dyDescent="0.2">
      <c r="A100" s="191"/>
      <c r="B100" s="47" t="s">
        <v>123</v>
      </c>
      <c r="C100" s="46" t="s">
        <v>194</v>
      </c>
      <c r="D100" s="46">
        <v>6</v>
      </c>
      <c r="E100" s="46" t="s">
        <v>194</v>
      </c>
      <c r="F100" s="46" t="s">
        <v>194</v>
      </c>
      <c r="G100" s="289" t="s">
        <v>194</v>
      </c>
    </row>
    <row r="101" spans="1:8" hidden="1" x14ac:dyDescent="0.2">
      <c r="A101" s="191" t="s">
        <v>124</v>
      </c>
      <c r="B101" s="31" t="s">
        <v>125</v>
      </c>
      <c r="C101" s="46" t="s">
        <v>194</v>
      </c>
      <c r="D101" s="31">
        <v>0.4</v>
      </c>
      <c r="E101" s="46" t="s">
        <v>194</v>
      </c>
      <c r="F101" s="46" t="s">
        <v>194</v>
      </c>
      <c r="G101" s="289" t="s">
        <v>194</v>
      </c>
    </row>
    <row r="102" spans="1:8" hidden="1" x14ac:dyDescent="0.2">
      <c r="A102" s="191"/>
      <c r="B102" s="31" t="s">
        <v>126</v>
      </c>
      <c r="C102" s="46" t="s">
        <v>194</v>
      </c>
      <c r="D102" s="31">
        <v>0.4</v>
      </c>
      <c r="E102" s="46" t="s">
        <v>194</v>
      </c>
      <c r="F102" s="46" t="s">
        <v>194</v>
      </c>
      <c r="G102" s="289" t="s">
        <v>194</v>
      </c>
    </row>
    <row r="103" spans="1:8" hidden="1" x14ac:dyDescent="0.2">
      <c r="A103" s="191"/>
      <c r="B103" s="31" t="s">
        <v>125</v>
      </c>
      <c r="C103" s="46" t="s">
        <v>194</v>
      </c>
      <c r="D103" s="46">
        <v>6</v>
      </c>
      <c r="E103" s="46" t="s">
        <v>194</v>
      </c>
      <c r="F103" s="46" t="s">
        <v>194</v>
      </c>
      <c r="G103" s="289" t="s">
        <v>194</v>
      </c>
    </row>
    <row r="104" spans="1:8" hidden="1" x14ac:dyDescent="0.2">
      <c r="A104" s="191"/>
      <c r="B104" s="31" t="s">
        <v>126</v>
      </c>
      <c r="C104" s="46" t="s">
        <v>194</v>
      </c>
      <c r="D104" s="46">
        <v>6</v>
      </c>
      <c r="E104" s="46" t="s">
        <v>194</v>
      </c>
      <c r="F104" s="46" t="s">
        <v>194</v>
      </c>
      <c r="G104" s="289" t="s">
        <v>194</v>
      </c>
    </row>
    <row r="105" spans="1:8" ht="25.5" hidden="1" x14ac:dyDescent="0.2">
      <c r="A105" s="208" t="s">
        <v>127</v>
      </c>
      <c r="B105" s="49" t="s">
        <v>128</v>
      </c>
      <c r="C105" s="46" t="s">
        <v>194</v>
      </c>
      <c r="D105" s="31">
        <v>0.4</v>
      </c>
      <c r="E105" s="46" t="s">
        <v>194</v>
      </c>
      <c r="F105" s="46" t="s">
        <v>194</v>
      </c>
      <c r="G105" s="289" t="s">
        <v>194</v>
      </c>
    </row>
    <row r="106" spans="1:8" hidden="1" x14ac:dyDescent="0.2">
      <c r="A106" s="191"/>
      <c r="B106" s="31" t="s">
        <v>129</v>
      </c>
      <c r="C106" s="46" t="s">
        <v>194</v>
      </c>
      <c r="D106" s="31">
        <v>0.4</v>
      </c>
      <c r="E106" s="46" t="s">
        <v>194</v>
      </c>
      <c r="F106" s="46" t="s">
        <v>194</v>
      </c>
      <c r="G106" s="289" t="s">
        <v>194</v>
      </c>
    </row>
    <row r="107" spans="1:8" ht="25.5" hidden="1" x14ac:dyDescent="0.2">
      <c r="A107" s="191"/>
      <c r="B107" s="49" t="s">
        <v>128</v>
      </c>
      <c r="C107" s="46" t="s">
        <v>194</v>
      </c>
      <c r="D107" s="46">
        <v>6</v>
      </c>
      <c r="E107" s="46" t="s">
        <v>194</v>
      </c>
      <c r="F107" s="46" t="s">
        <v>194</v>
      </c>
      <c r="G107" s="289" t="s">
        <v>194</v>
      </c>
    </row>
    <row r="108" spans="1:8" hidden="1" x14ac:dyDescent="0.2">
      <c r="A108" s="191"/>
      <c r="B108" s="31" t="s">
        <v>129</v>
      </c>
      <c r="C108" s="46" t="s">
        <v>194</v>
      </c>
      <c r="D108" s="46">
        <v>6</v>
      </c>
      <c r="E108" s="46" t="s">
        <v>194</v>
      </c>
      <c r="F108" s="46" t="s">
        <v>194</v>
      </c>
      <c r="G108" s="289" t="s">
        <v>194</v>
      </c>
    </row>
    <row r="109" spans="1:8" ht="13.5" hidden="1" x14ac:dyDescent="0.25">
      <c r="A109" s="191" t="s">
        <v>130</v>
      </c>
      <c r="B109" s="40" t="s">
        <v>108</v>
      </c>
      <c r="C109" s="46" t="s">
        <v>194</v>
      </c>
      <c r="D109" s="31"/>
      <c r="E109" s="46" t="s">
        <v>194</v>
      </c>
      <c r="F109" s="46" t="s">
        <v>194</v>
      </c>
      <c r="G109" s="289" t="s">
        <v>194</v>
      </c>
    </row>
    <row r="110" spans="1:8" ht="25.5" hidden="1" x14ac:dyDescent="0.2">
      <c r="A110" s="191"/>
      <c r="B110" s="33" t="s">
        <v>109</v>
      </c>
      <c r="C110" s="46" t="s">
        <v>194</v>
      </c>
      <c r="D110" s="48">
        <v>0.4</v>
      </c>
      <c r="E110" s="46" t="s">
        <v>194</v>
      </c>
      <c r="F110" s="46" t="s">
        <v>194</v>
      </c>
      <c r="G110" s="289" t="s">
        <v>194</v>
      </c>
    </row>
    <row r="111" spans="1:8" ht="25.5" hidden="1" x14ac:dyDescent="0.2">
      <c r="A111" s="191"/>
      <c r="B111" s="33" t="s">
        <v>110</v>
      </c>
      <c r="C111" s="46" t="s">
        <v>194</v>
      </c>
      <c r="D111" s="31">
        <v>0.4</v>
      </c>
      <c r="E111" s="46" t="s">
        <v>194</v>
      </c>
      <c r="F111" s="46" t="s">
        <v>194</v>
      </c>
      <c r="G111" s="289" t="s">
        <v>194</v>
      </c>
      <c r="H111" s="95" t="s">
        <v>183</v>
      </c>
    </row>
    <row r="112" spans="1:8" ht="25.5" hidden="1" x14ac:dyDescent="0.2">
      <c r="A112" s="191"/>
      <c r="B112" s="33" t="s">
        <v>111</v>
      </c>
      <c r="C112" s="46" t="s">
        <v>194</v>
      </c>
      <c r="D112" s="31">
        <v>0.4</v>
      </c>
      <c r="E112" s="46" t="s">
        <v>194</v>
      </c>
      <c r="F112" s="46" t="s">
        <v>194</v>
      </c>
      <c r="G112" s="289" t="s">
        <v>194</v>
      </c>
    </row>
    <row r="113" spans="1:8" ht="25.5" hidden="1" x14ac:dyDescent="0.2">
      <c r="A113" s="191"/>
      <c r="B113" s="47" t="s">
        <v>112</v>
      </c>
      <c r="C113" s="46" t="s">
        <v>194</v>
      </c>
      <c r="D113" s="31">
        <v>0.4</v>
      </c>
      <c r="E113" s="46" t="s">
        <v>194</v>
      </c>
      <c r="F113" s="46" t="s">
        <v>194</v>
      </c>
      <c r="G113" s="289" t="s">
        <v>194</v>
      </c>
    </row>
    <row r="114" spans="1:8" ht="25.5" hidden="1" x14ac:dyDescent="0.2">
      <c r="A114" s="191"/>
      <c r="B114" s="47" t="s">
        <v>113</v>
      </c>
      <c r="C114" s="46" t="s">
        <v>194</v>
      </c>
      <c r="D114" s="31">
        <v>0.4</v>
      </c>
      <c r="E114" s="46" t="s">
        <v>194</v>
      </c>
      <c r="F114" s="46" t="s">
        <v>194</v>
      </c>
      <c r="G114" s="289" t="s">
        <v>194</v>
      </c>
    </row>
    <row r="115" spans="1:8" hidden="1" x14ac:dyDescent="0.2">
      <c r="A115" s="191"/>
      <c r="B115" s="47" t="s">
        <v>114</v>
      </c>
      <c r="C115" s="46" t="s">
        <v>194</v>
      </c>
      <c r="D115" s="31">
        <v>0.4</v>
      </c>
      <c r="E115" s="46" t="s">
        <v>194</v>
      </c>
      <c r="F115" s="46" t="s">
        <v>194</v>
      </c>
      <c r="G115" s="289" t="s">
        <v>194</v>
      </c>
    </row>
    <row r="116" spans="1:8" ht="25.5" hidden="1" x14ac:dyDescent="0.2">
      <c r="A116" s="191"/>
      <c r="B116" s="33" t="s">
        <v>109</v>
      </c>
      <c r="C116" s="46" t="s">
        <v>194</v>
      </c>
      <c r="D116" s="46">
        <v>6</v>
      </c>
      <c r="E116" s="46" t="s">
        <v>194</v>
      </c>
      <c r="F116" s="46" t="s">
        <v>194</v>
      </c>
      <c r="G116" s="289" t="s">
        <v>194</v>
      </c>
    </row>
    <row r="117" spans="1:8" ht="25.5" hidden="1" x14ac:dyDescent="0.2">
      <c r="A117" s="191"/>
      <c r="B117" s="33" t="s">
        <v>110</v>
      </c>
      <c r="C117" s="46" t="s">
        <v>194</v>
      </c>
      <c r="D117" s="46">
        <v>6</v>
      </c>
      <c r="E117" s="46" t="s">
        <v>194</v>
      </c>
      <c r="F117" s="46" t="s">
        <v>194</v>
      </c>
      <c r="G117" s="289" t="s">
        <v>194</v>
      </c>
      <c r="H117" s="96" t="s">
        <v>182</v>
      </c>
    </row>
    <row r="118" spans="1:8" ht="25.5" hidden="1" x14ac:dyDescent="0.2">
      <c r="A118" s="191"/>
      <c r="B118" s="33" t="s">
        <v>111</v>
      </c>
      <c r="C118" s="46" t="s">
        <v>194</v>
      </c>
      <c r="D118" s="46">
        <v>6</v>
      </c>
      <c r="E118" s="46" t="s">
        <v>194</v>
      </c>
      <c r="F118" s="46" t="s">
        <v>194</v>
      </c>
      <c r="G118" s="289" t="s">
        <v>194</v>
      </c>
    </row>
    <row r="119" spans="1:8" ht="25.5" hidden="1" x14ac:dyDescent="0.2">
      <c r="A119" s="191"/>
      <c r="B119" s="47" t="s">
        <v>112</v>
      </c>
      <c r="C119" s="46" t="s">
        <v>194</v>
      </c>
      <c r="D119" s="46">
        <v>6</v>
      </c>
      <c r="E119" s="46" t="s">
        <v>194</v>
      </c>
      <c r="F119" s="46" t="s">
        <v>194</v>
      </c>
      <c r="G119" s="289" t="s">
        <v>194</v>
      </c>
    </row>
    <row r="120" spans="1:8" ht="25.5" hidden="1" x14ac:dyDescent="0.2">
      <c r="A120" s="191"/>
      <c r="B120" s="47" t="s">
        <v>113</v>
      </c>
      <c r="C120" s="46" t="s">
        <v>194</v>
      </c>
      <c r="D120" s="46">
        <v>6</v>
      </c>
      <c r="E120" s="46" t="s">
        <v>194</v>
      </c>
      <c r="F120" s="46" t="s">
        <v>194</v>
      </c>
      <c r="G120" s="289" t="s">
        <v>194</v>
      </c>
    </row>
    <row r="121" spans="1:8" hidden="1" x14ac:dyDescent="0.2">
      <c r="A121" s="191"/>
      <c r="B121" s="47" t="s">
        <v>114</v>
      </c>
      <c r="C121" s="46" t="s">
        <v>194</v>
      </c>
      <c r="D121" s="46">
        <v>6</v>
      </c>
      <c r="E121" s="46" t="s">
        <v>194</v>
      </c>
      <c r="F121" s="46" t="s">
        <v>194</v>
      </c>
      <c r="G121" s="289" t="s">
        <v>194</v>
      </c>
    </row>
    <row r="122" spans="1:8" ht="25.5" hidden="1" x14ac:dyDescent="0.2">
      <c r="A122" s="208" t="s">
        <v>14</v>
      </c>
      <c r="B122" s="30" t="s">
        <v>131</v>
      </c>
      <c r="C122" s="46" t="s">
        <v>194</v>
      </c>
      <c r="D122" s="31" t="s">
        <v>194</v>
      </c>
      <c r="E122" s="46" t="s">
        <v>194</v>
      </c>
      <c r="F122" s="46" t="s">
        <v>194</v>
      </c>
      <c r="G122" s="289" t="s">
        <v>194</v>
      </c>
    </row>
    <row r="123" spans="1:8" hidden="1" x14ac:dyDescent="0.2">
      <c r="A123" s="191" t="s">
        <v>132</v>
      </c>
      <c r="B123" s="31" t="s">
        <v>133</v>
      </c>
      <c r="C123" s="46" t="s">
        <v>194</v>
      </c>
      <c r="D123" s="31" t="s">
        <v>194</v>
      </c>
      <c r="E123" s="46" t="s">
        <v>194</v>
      </c>
      <c r="F123" s="46" t="s">
        <v>194</v>
      </c>
      <c r="G123" s="289" t="s">
        <v>194</v>
      </c>
    </row>
    <row r="124" spans="1:8" ht="25.5" hidden="1" x14ac:dyDescent="0.2">
      <c r="A124" s="191"/>
      <c r="B124" s="33" t="s">
        <v>134</v>
      </c>
      <c r="C124" s="46" t="s">
        <v>194</v>
      </c>
      <c r="D124" s="31" t="s">
        <v>194</v>
      </c>
      <c r="E124" s="46" t="s">
        <v>194</v>
      </c>
      <c r="F124" s="46" t="s">
        <v>194</v>
      </c>
      <c r="G124" s="289" t="s">
        <v>194</v>
      </c>
    </row>
    <row r="125" spans="1:8" ht="25.5" hidden="1" x14ac:dyDescent="0.2">
      <c r="A125" s="191"/>
      <c r="B125" s="33" t="s">
        <v>135</v>
      </c>
      <c r="C125" s="46" t="s">
        <v>194</v>
      </c>
      <c r="D125" s="31" t="s">
        <v>194</v>
      </c>
      <c r="E125" s="46" t="s">
        <v>194</v>
      </c>
      <c r="F125" s="46" t="s">
        <v>194</v>
      </c>
      <c r="G125" s="289" t="s">
        <v>194</v>
      </c>
    </row>
    <row r="126" spans="1:8" hidden="1" x14ac:dyDescent="0.2">
      <c r="A126" s="191" t="s">
        <v>136</v>
      </c>
      <c r="B126" s="31" t="s">
        <v>137</v>
      </c>
      <c r="C126" s="46" t="s">
        <v>194</v>
      </c>
      <c r="D126" s="31" t="s">
        <v>194</v>
      </c>
      <c r="E126" s="46" t="s">
        <v>194</v>
      </c>
      <c r="F126" s="46" t="s">
        <v>194</v>
      </c>
      <c r="G126" s="289" t="s">
        <v>194</v>
      </c>
    </row>
    <row r="127" spans="1:8" hidden="1" x14ac:dyDescent="0.2">
      <c r="A127" s="191"/>
      <c r="B127" s="31" t="s">
        <v>138</v>
      </c>
      <c r="C127" s="46" t="s">
        <v>194</v>
      </c>
      <c r="D127" s="31" t="s">
        <v>194</v>
      </c>
      <c r="E127" s="46" t="s">
        <v>194</v>
      </c>
      <c r="F127" s="46" t="s">
        <v>194</v>
      </c>
      <c r="G127" s="289" t="s">
        <v>194</v>
      </c>
    </row>
    <row r="128" spans="1:8" ht="25.5" hidden="1" x14ac:dyDescent="0.2">
      <c r="A128" s="191"/>
      <c r="B128" s="33" t="s">
        <v>139</v>
      </c>
      <c r="C128" s="46" t="s">
        <v>194</v>
      </c>
      <c r="D128" s="31" t="s">
        <v>194</v>
      </c>
      <c r="E128" s="46" t="s">
        <v>194</v>
      </c>
      <c r="F128" s="46" t="s">
        <v>194</v>
      </c>
      <c r="G128" s="289" t="s">
        <v>194</v>
      </c>
    </row>
    <row r="129" spans="1:9" ht="25.5" hidden="1" x14ac:dyDescent="0.2">
      <c r="A129" s="191"/>
      <c r="B129" s="33" t="s">
        <v>140</v>
      </c>
      <c r="C129" s="46" t="s">
        <v>194</v>
      </c>
      <c r="D129" s="31" t="s">
        <v>194</v>
      </c>
      <c r="E129" s="46" t="s">
        <v>194</v>
      </c>
      <c r="F129" s="46" t="s">
        <v>194</v>
      </c>
      <c r="G129" s="289" t="s">
        <v>194</v>
      </c>
    </row>
    <row r="130" spans="1:9" ht="25.5" hidden="1" x14ac:dyDescent="0.2">
      <c r="A130" s="191"/>
      <c r="B130" s="33" t="s">
        <v>141</v>
      </c>
      <c r="C130" s="46" t="s">
        <v>194</v>
      </c>
      <c r="D130" s="31" t="s">
        <v>194</v>
      </c>
      <c r="E130" s="46" t="s">
        <v>194</v>
      </c>
      <c r="F130" s="46" t="s">
        <v>194</v>
      </c>
      <c r="G130" s="289" t="s">
        <v>194</v>
      </c>
    </row>
    <row r="131" spans="1:9" hidden="1" x14ac:dyDescent="0.2">
      <c r="A131" s="191"/>
      <c r="B131" s="31" t="s">
        <v>142</v>
      </c>
      <c r="C131" s="46" t="s">
        <v>194</v>
      </c>
      <c r="D131" s="31" t="s">
        <v>194</v>
      </c>
      <c r="E131" s="46" t="s">
        <v>194</v>
      </c>
      <c r="F131" s="46" t="s">
        <v>194</v>
      </c>
      <c r="G131" s="289" t="s">
        <v>194</v>
      </c>
    </row>
    <row r="132" spans="1:9" s="282" customFormat="1" ht="90" hidden="1" customHeight="1" x14ac:dyDescent="0.2">
      <c r="A132" s="278" t="s">
        <v>29</v>
      </c>
      <c r="B132" s="279" t="s">
        <v>143</v>
      </c>
      <c r="C132" s="280">
        <v>2023</v>
      </c>
      <c r="D132" s="281" t="s">
        <v>194</v>
      </c>
      <c r="E132" s="280" t="s">
        <v>194</v>
      </c>
      <c r="F132" s="280" t="s">
        <v>194</v>
      </c>
      <c r="G132" s="294" t="s">
        <v>194</v>
      </c>
    </row>
    <row r="133" spans="1:9" ht="76.5" hidden="1" x14ac:dyDescent="0.2">
      <c r="A133" s="283" t="s">
        <v>2</v>
      </c>
      <c r="B133" s="33" t="s">
        <v>144</v>
      </c>
      <c r="C133" s="46" t="s">
        <v>194</v>
      </c>
      <c r="D133" s="31" t="s">
        <v>194</v>
      </c>
      <c r="E133" s="284">
        <f>E134</f>
        <v>0</v>
      </c>
      <c r="F133" s="284">
        <f>F134</f>
        <v>0</v>
      </c>
      <c r="G133" s="295">
        <f>G134</f>
        <v>0</v>
      </c>
    </row>
    <row r="134" spans="1:9" hidden="1" x14ac:dyDescent="0.2">
      <c r="A134" s="191" t="s">
        <v>284</v>
      </c>
      <c r="B134" s="31" t="s">
        <v>277</v>
      </c>
      <c r="C134" s="46" t="s">
        <v>194</v>
      </c>
      <c r="D134" s="31" t="s">
        <v>194</v>
      </c>
      <c r="E134" s="46">
        <f>E139</f>
        <v>0</v>
      </c>
      <c r="F134" s="46">
        <f>F139</f>
        <v>0</v>
      </c>
      <c r="G134" s="291">
        <f>G139</f>
        <v>0</v>
      </c>
    </row>
    <row r="135" spans="1:9" ht="23.25" hidden="1" customHeight="1" x14ac:dyDescent="0.2">
      <c r="A135" s="283" t="s">
        <v>285</v>
      </c>
      <c r="B135" s="33" t="s">
        <v>287</v>
      </c>
      <c r="C135" s="46" t="s">
        <v>194</v>
      </c>
      <c r="D135" s="31" t="s">
        <v>194</v>
      </c>
      <c r="E135" s="46" t="s">
        <v>194</v>
      </c>
      <c r="F135" s="46" t="s">
        <v>194</v>
      </c>
      <c r="G135" s="289" t="s">
        <v>194</v>
      </c>
    </row>
    <row r="136" spans="1:9" hidden="1" x14ac:dyDescent="0.2">
      <c r="A136" s="191" t="s">
        <v>286</v>
      </c>
      <c r="B136" s="31" t="s">
        <v>147</v>
      </c>
      <c r="C136" s="46" t="s">
        <v>194</v>
      </c>
      <c r="D136" s="31" t="s">
        <v>194</v>
      </c>
      <c r="E136" s="46" t="s">
        <v>194</v>
      </c>
      <c r="F136" s="46" t="s">
        <v>194</v>
      </c>
      <c r="G136" s="289" t="s">
        <v>194</v>
      </c>
    </row>
    <row r="137" spans="1:9" hidden="1" x14ac:dyDescent="0.2">
      <c r="A137" s="191"/>
      <c r="B137" s="31" t="s">
        <v>279</v>
      </c>
      <c r="C137" s="46" t="s">
        <v>194</v>
      </c>
      <c r="D137" s="274" t="s">
        <v>282</v>
      </c>
      <c r="E137" s="46" t="s">
        <v>194</v>
      </c>
      <c r="F137" s="46" t="s">
        <v>194</v>
      </c>
      <c r="G137" s="289" t="s">
        <v>194</v>
      </c>
    </row>
    <row r="138" spans="1:9" hidden="1" x14ac:dyDescent="0.2">
      <c r="A138" s="191"/>
      <c r="B138" s="33" t="s">
        <v>289</v>
      </c>
      <c r="C138" s="46" t="s">
        <v>194</v>
      </c>
      <c r="D138" s="274" t="s">
        <v>282</v>
      </c>
      <c r="E138" s="46" t="s">
        <v>194</v>
      </c>
      <c r="F138" s="46" t="s">
        <v>194</v>
      </c>
      <c r="G138" s="289" t="s">
        <v>194</v>
      </c>
      <c r="H138" s="27" t="s">
        <v>159</v>
      </c>
    </row>
    <row r="139" spans="1:9" ht="25.5" hidden="1" x14ac:dyDescent="0.2">
      <c r="A139" s="191"/>
      <c r="B139" s="33" t="s">
        <v>288</v>
      </c>
      <c r="C139" s="46" t="s">
        <v>194</v>
      </c>
      <c r="D139" s="274" t="s">
        <v>282</v>
      </c>
      <c r="E139" s="46"/>
      <c r="F139" s="46">
        <f>№5!F113</f>
        <v>0</v>
      </c>
      <c r="G139" s="289"/>
      <c r="H139" s="27" t="s">
        <v>160</v>
      </c>
      <c r="I139" s="1" t="e">
        <f>G139/F139</f>
        <v>#DIV/0!</v>
      </c>
    </row>
    <row r="140" spans="1:9" ht="25.5" hidden="1" x14ac:dyDescent="0.2">
      <c r="A140" s="191"/>
      <c r="B140" s="33" t="s">
        <v>151</v>
      </c>
      <c r="C140" s="46" t="s">
        <v>194</v>
      </c>
      <c r="D140" s="31">
        <v>0.4</v>
      </c>
      <c r="E140" s="46" t="s">
        <v>194</v>
      </c>
      <c r="F140" s="46" t="s">
        <v>194</v>
      </c>
      <c r="G140" s="289" t="s">
        <v>194</v>
      </c>
      <c r="H140" s="27" t="s">
        <v>161</v>
      </c>
    </row>
    <row r="141" spans="1:9" ht="25.5" hidden="1" x14ac:dyDescent="0.2">
      <c r="A141" s="191"/>
      <c r="B141" s="33" t="s">
        <v>152</v>
      </c>
      <c r="C141" s="46" t="s">
        <v>194</v>
      </c>
      <c r="D141" s="31">
        <v>0.4</v>
      </c>
      <c r="E141" s="46" t="s">
        <v>194</v>
      </c>
      <c r="F141" s="46" t="s">
        <v>194</v>
      </c>
      <c r="G141" s="289" t="s">
        <v>194</v>
      </c>
      <c r="H141" s="27"/>
    </row>
    <row r="142" spans="1:9" hidden="1" x14ac:dyDescent="0.2">
      <c r="A142" s="191"/>
      <c r="B142" s="31" t="s">
        <v>153</v>
      </c>
      <c r="C142" s="46" t="s">
        <v>194</v>
      </c>
      <c r="D142" s="31">
        <v>0.4</v>
      </c>
      <c r="E142" s="46" t="s">
        <v>194</v>
      </c>
      <c r="F142" s="46" t="s">
        <v>194</v>
      </c>
      <c r="G142" s="289" t="s">
        <v>194</v>
      </c>
      <c r="H142" s="27"/>
    </row>
    <row r="143" spans="1:9" s="98" customFormat="1" hidden="1" x14ac:dyDescent="0.2">
      <c r="A143" s="191"/>
      <c r="B143" s="31" t="s">
        <v>148</v>
      </c>
      <c r="C143" s="46" t="s">
        <v>194</v>
      </c>
      <c r="D143" s="46">
        <v>6</v>
      </c>
      <c r="E143" s="46" t="s">
        <v>194</v>
      </c>
      <c r="F143" s="46" t="s">
        <v>194</v>
      </c>
      <c r="G143" s="289" t="s">
        <v>194</v>
      </c>
      <c r="H143" s="27"/>
    </row>
    <row r="144" spans="1:9" s="98" customFormat="1" ht="25.5" hidden="1" x14ac:dyDescent="0.2">
      <c r="A144" s="191"/>
      <c r="B144" s="33" t="s">
        <v>149</v>
      </c>
      <c r="C144" s="46" t="s">
        <v>194</v>
      </c>
      <c r="D144" s="46">
        <v>6</v>
      </c>
      <c r="E144" s="46" t="s">
        <v>194</v>
      </c>
      <c r="F144" s="46" t="s">
        <v>194</v>
      </c>
      <c r="G144" s="289" t="s">
        <v>194</v>
      </c>
      <c r="H144" s="27" t="s">
        <v>159</v>
      </c>
    </row>
    <row r="145" spans="1:8" s="98" customFormat="1" ht="25.5" hidden="1" x14ac:dyDescent="0.2">
      <c r="A145" s="191"/>
      <c r="B145" s="33" t="s">
        <v>150</v>
      </c>
      <c r="C145" s="46" t="s">
        <v>194</v>
      </c>
      <c r="D145" s="46">
        <v>6</v>
      </c>
      <c r="E145" s="46" t="s">
        <v>194</v>
      </c>
      <c r="F145" s="46" t="s">
        <v>194</v>
      </c>
      <c r="G145" s="289" t="s">
        <v>194</v>
      </c>
      <c r="H145" s="27" t="s">
        <v>162</v>
      </c>
    </row>
    <row r="146" spans="1:8" s="98" customFormat="1" ht="25.5" hidden="1" x14ac:dyDescent="0.2">
      <c r="A146" s="191"/>
      <c r="B146" s="33" t="s">
        <v>151</v>
      </c>
      <c r="C146" s="46" t="s">
        <v>194</v>
      </c>
      <c r="D146" s="46">
        <v>6</v>
      </c>
      <c r="E146" s="46" t="s">
        <v>194</v>
      </c>
      <c r="F146" s="46" t="s">
        <v>194</v>
      </c>
      <c r="G146" s="289" t="s">
        <v>194</v>
      </c>
      <c r="H146" s="27"/>
    </row>
    <row r="147" spans="1:8" s="98" customFormat="1" ht="25.5" hidden="1" x14ac:dyDescent="0.2">
      <c r="A147" s="191"/>
      <c r="B147" s="33" t="s">
        <v>152</v>
      </c>
      <c r="C147" s="46" t="s">
        <v>194</v>
      </c>
      <c r="D147" s="46">
        <v>6</v>
      </c>
      <c r="E147" s="46" t="s">
        <v>194</v>
      </c>
      <c r="F147" s="46" t="s">
        <v>194</v>
      </c>
      <c r="G147" s="289" t="s">
        <v>194</v>
      </c>
      <c r="H147" s="27" t="s">
        <v>163</v>
      </c>
    </row>
    <row r="148" spans="1:8" s="98" customFormat="1" hidden="1" x14ac:dyDescent="0.2">
      <c r="A148" s="191"/>
      <c r="B148" s="31" t="s">
        <v>153</v>
      </c>
      <c r="C148" s="46" t="s">
        <v>194</v>
      </c>
      <c r="D148" s="46">
        <v>6</v>
      </c>
      <c r="E148" s="46" t="s">
        <v>194</v>
      </c>
      <c r="F148" s="46" t="s">
        <v>194</v>
      </c>
      <c r="G148" s="289" t="s">
        <v>194</v>
      </c>
      <c r="H148" s="27"/>
    </row>
    <row r="149" spans="1:8" ht="63.75" hidden="1" x14ac:dyDescent="0.2">
      <c r="A149" s="208" t="s">
        <v>30</v>
      </c>
      <c r="B149" s="30" t="s">
        <v>154</v>
      </c>
      <c r="C149" s="46" t="s">
        <v>194</v>
      </c>
      <c r="D149" s="46" t="s">
        <v>194</v>
      </c>
      <c r="E149" s="46" t="s">
        <v>194</v>
      </c>
      <c r="F149" s="46" t="s">
        <v>194</v>
      </c>
      <c r="G149" s="289" t="s">
        <v>194</v>
      </c>
      <c r="H149" s="27"/>
    </row>
    <row r="150" spans="1:8" ht="38.25" hidden="1" x14ac:dyDescent="0.2">
      <c r="A150" s="208" t="s">
        <v>155</v>
      </c>
      <c r="B150" s="33" t="s">
        <v>156</v>
      </c>
      <c r="C150" s="46" t="s">
        <v>194</v>
      </c>
      <c r="D150" s="46" t="s">
        <v>194</v>
      </c>
      <c r="E150" s="46" t="s">
        <v>194</v>
      </c>
      <c r="F150" s="46" t="s">
        <v>194</v>
      </c>
      <c r="G150" s="289" t="s">
        <v>194</v>
      </c>
      <c r="H150" s="27"/>
    </row>
    <row r="151" spans="1:8" hidden="1" x14ac:dyDescent="0.2">
      <c r="A151" s="191" t="s">
        <v>157</v>
      </c>
      <c r="B151" s="31" t="s">
        <v>145</v>
      </c>
      <c r="C151" s="46" t="s">
        <v>194</v>
      </c>
      <c r="D151" s="46" t="s">
        <v>194</v>
      </c>
      <c r="E151" s="46" t="s">
        <v>194</v>
      </c>
      <c r="F151" s="46" t="s">
        <v>194</v>
      </c>
      <c r="G151" s="289" t="s">
        <v>194</v>
      </c>
      <c r="H151" s="27"/>
    </row>
    <row r="152" spans="1:8" ht="25.5" hidden="1" x14ac:dyDescent="0.2">
      <c r="A152" s="191"/>
      <c r="B152" s="33" t="s">
        <v>146</v>
      </c>
      <c r="C152" s="46" t="s">
        <v>194</v>
      </c>
      <c r="D152" s="46" t="s">
        <v>194</v>
      </c>
      <c r="E152" s="46" t="s">
        <v>194</v>
      </c>
      <c r="F152" s="46" t="s">
        <v>194</v>
      </c>
      <c r="G152" s="289" t="s">
        <v>194</v>
      </c>
      <c r="H152" s="27"/>
    </row>
    <row r="153" spans="1:8" hidden="1" x14ac:dyDescent="0.2">
      <c r="A153" s="191" t="s">
        <v>158</v>
      </c>
      <c r="B153" s="31" t="s">
        <v>147</v>
      </c>
      <c r="C153" s="46" t="s">
        <v>194</v>
      </c>
      <c r="D153" s="46" t="s">
        <v>194</v>
      </c>
      <c r="E153" s="46" t="s">
        <v>194</v>
      </c>
      <c r="F153" s="46" t="s">
        <v>194</v>
      </c>
      <c r="G153" s="289" t="s">
        <v>194</v>
      </c>
      <c r="H153" s="27"/>
    </row>
    <row r="154" spans="1:8" hidden="1" x14ac:dyDescent="0.2">
      <c r="A154" s="191"/>
      <c r="B154" s="31" t="s">
        <v>148</v>
      </c>
      <c r="C154" s="46" t="s">
        <v>194</v>
      </c>
      <c r="D154" s="46" t="s">
        <v>194</v>
      </c>
      <c r="E154" s="46" t="s">
        <v>194</v>
      </c>
      <c r="F154" s="46" t="s">
        <v>194</v>
      </c>
      <c r="G154" s="289" t="s">
        <v>194</v>
      </c>
      <c r="H154" s="27"/>
    </row>
    <row r="155" spans="1:8" ht="25.5" hidden="1" x14ac:dyDescent="0.2">
      <c r="A155" s="191"/>
      <c r="B155" s="33" t="s">
        <v>149</v>
      </c>
      <c r="C155" s="46" t="s">
        <v>194</v>
      </c>
      <c r="D155" s="46" t="s">
        <v>194</v>
      </c>
      <c r="E155" s="46" t="s">
        <v>194</v>
      </c>
      <c r="F155" s="46" t="s">
        <v>194</v>
      </c>
      <c r="G155" s="289" t="s">
        <v>194</v>
      </c>
      <c r="H155" s="27"/>
    </row>
    <row r="156" spans="1:8" ht="25.5" hidden="1" x14ac:dyDescent="0.2">
      <c r="A156" s="191"/>
      <c r="B156" s="33" t="s">
        <v>150</v>
      </c>
      <c r="C156" s="46" t="s">
        <v>194</v>
      </c>
      <c r="D156" s="46" t="s">
        <v>194</v>
      </c>
      <c r="E156" s="46" t="s">
        <v>194</v>
      </c>
      <c r="F156" s="46" t="s">
        <v>194</v>
      </c>
      <c r="G156" s="289" t="s">
        <v>194</v>
      </c>
      <c r="H156" s="27"/>
    </row>
    <row r="157" spans="1:8" ht="25.5" hidden="1" x14ac:dyDescent="0.2">
      <c r="A157" s="191"/>
      <c r="B157" s="33" t="s">
        <v>151</v>
      </c>
      <c r="C157" s="46" t="s">
        <v>194</v>
      </c>
      <c r="D157" s="46" t="s">
        <v>194</v>
      </c>
      <c r="E157" s="46" t="s">
        <v>194</v>
      </c>
      <c r="F157" s="46" t="s">
        <v>194</v>
      </c>
      <c r="G157" s="289" t="s">
        <v>194</v>
      </c>
      <c r="H157" s="27"/>
    </row>
    <row r="158" spans="1:8" ht="25.5" hidden="1" x14ac:dyDescent="0.2">
      <c r="A158" s="191"/>
      <c r="B158" s="33" t="s">
        <v>152</v>
      </c>
      <c r="C158" s="46" t="s">
        <v>194</v>
      </c>
      <c r="D158" s="46" t="s">
        <v>194</v>
      </c>
      <c r="E158" s="46" t="s">
        <v>194</v>
      </c>
      <c r="F158" s="46" t="s">
        <v>194</v>
      </c>
      <c r="G158" s="289" t="s">
        <v>194</v>
      </c>
      <c r="H158" s="27"/>
    </row>
    <row r="159" spans="1:8" hidden="1" x14ac:dyDescent="0.2">
      <c r="A159" s="191"/>
      <c r="B159" s="31" t="s">
        <v>153</v>
      </c>
      <c r="C159" s="46" t="s">
        <v>194</v>
      </c>
      <c r="D159" s="46" t="s">
        <v>194</v>
      </c>
      <c r="E159" s="46" t="s">
        <v>194</v>
      </c>
      <c r="F159" s="46" t="s">
        <v>194</v>
      </c>
      <c r="G159" s="289" t="s">
        <v>194</v>
      </c>
      <c r="H159" s="27"/>
    </row>
    <row r="160" spans="1:8" ht="41.25" hidden="1" customHeight="1" x14ac:dyDescent="0.2">
      <c r="A160" s="208" t="s">
        <v>22</v>
      </c>
      <c r="B160" s="30" t="s">
        <v>164</v>
      </c>
      <c r="C160" s="46" t="s">
        <v>194</v>
      </c>
      <c r="D160" s="46" t="s">
        <v>194</v>
      </c>
      <c r="E160" s="46" t="s">
        <v>194</v>
      </c>
      <c r="F160" s="46" t="s">
        <v>194</v>
      </c>
      <c r="G160" s="289" t="s">
        <v>194</v>
      </c>
      <c r="H160" s="27"/>
    </row>
    <row r="161" spans="1:9" hidden="1" x14ac:dyDescent="0.2">
      <c r="A161" s="191" t="s">
        <v>165</v>
      </c>
      <c r="B161" s="31" t="s">
        <v>166</v>
      </c>
      <c r="C161" s="46" t="s">
        <v>194</v>
      </c>
      <c r="D161" s="46" t="s">
        <v>194</v>
      </c>
      <c r="E161" s="46" t="s">
        <v>194</v>
      </c>
      <c r="F161" s="46" t="s">
        <v>194</v>
      </c>
      <c r="G161" s="289" t="s">
        <v>194</v>
      </c>
      <c r="H161" s="27"/>
    </row>
    <row r="162" spans="1:9" hidden="1" x14ac:dyDescent="0.2">
      <c r="A162" s="209"/>
      <c r="B162" s="175" t="s">
        <v>167</v>
      </c>
      <c r="C162" s="176" t="s">
        <v>194</v>
      </c>
      <c r="D162" s="176" t="s">
        <v>194</v>
      </c>
      <c r="E162" s="176" t="s">
        <v>194</v>
      </c>
      <c r="F162" s="176" t="s">
        <v>194</v>
      </c>
      <c r="G162" s="296" t="s">
        <v>194</v>
      </c>
      <c r="H162" s="27"/>
    </row>
    <row r="163" spans="1:9" s="98" customFormat="1" ht="51" x14ac:dyDescent="0.2">
      <c r="A163" s="223" t="s">
        <v>13</v>
      </c>
      <c r="B163" s="30" t="s">
        <v>199</v>
      </c>
      <c r="C163" s="183"/>
      <c r="D163" s="183"/>
      <c r="E163" s="30"/>
      <c r="F163" s="30"/>
      <c r="G163" s="297"/>
      <c r="H163" s="27"/>
    </row>
    <row r="164" spans="1:9" s="98" customFormat="1" x14ac:dyDescent="0.2">
      <c r="A164" s="223" t="s">
        <v>16</v>
      </c>
      <c r="B164" s="30" t="s">
        <v>202</v>
      </c>
      <c r="C164" s="183"/>
      <c r="D164" s="183"/>
      <c r="E164" s="30"/>
      <c r="F164" s="30"/>
      <c r="G164" s="297"/>
      <c r="H164" s="171"/>
      <c r="I164" s="171"/>
    </row>
    <row r="165" spans="1:9" s="98" customFormat="1" ht="25.5" x14ac:dyDescent="0.2">
      <c r="A165" s="225" t="s">
        <v>72</v>
      </c>
      <c r="B165" s="33" t="s">
        <v>219</v>
      </c>
      <c r="C165" s="177">
        <v>2024</v>
      </c>
      <c r="D165" s="177">
        <v>0.4</v>
      </c>
      <c r="E165" s="33">
        <f t="shared" ref="E165:G165" si="2">E166</f>
        <v>15</v>
      </c>
      <c r="F165" s="11">
        <f t="shared" si="2"/>
        <v>225</v>
      </c>
      <c r="G165" s="298">
        <f t="shared" si="2"/>
        <v>450.15000000000003</v>
      </c>
      <c r="H165" s="171">
        <f t="shared" ref="H165:H166" si="3">(G165)/(E165/1000)</f>
        <v>30010.000000000004</v>
      </c>
      <c r="I165" s="171">
        <f t="shared" ref="I165:I166" si="4">(G165*1000)/(F165)</f>
        <v>2000.666666666667</v>
      </c>
    </row>
    <row r="166" spans="1:9" s="98" customFormat="1" ht="25.5" x14ac:dyDescent="0.2">
      <c r="A166" s="230" t="s">
        <v>242</v>
      </c>
      <c r="B166" s="228" t="s">
        <v>263</v>
      </c>
      <c r="C166" s="11">
        <v>2024</v>
      </c>
      <c r="D166" s="177">
        <v>0.4</v>
      </c>
      <c r="E166" s="33">
        <f>№5!E124</f>
        <v>15</v>
      </c>
      <c r="F166" s="11">
        <f>№5!F124</f>
        <v>225</v>
      </c>
      <c r="G166" s="299">
        <f>30.01*15</f>
        <v>450.15000000000003</v>
      </c>
      <c r="H166" s="171">
        <f t="shared" si="3"/>
        <v>30010.000000000004</v>
      </c>
      <c r="I166" s="171">
        <f t="shared" si="4"/>
        <v>2000.666666666667</v>
      </c>
    </row>
    <row r="167" spans="1:9" s="98" customFormat="1" ht="25.5" x14ac:dyDescent="0.2">
      <c r="A167" s="225" t="s">
        <v>73</v>
      </c>
      <c r="B167" s="33" t="s">
        <v>218</v>
      </c>
      <c r="C167" s="177"/>
      <c r="D167" s="177">
        <v>0.4</v>
      </c>
      <c r="E167" s="177" t="s">
        <v>194</v>
      </c>
      <c r="F167" s="214" t="s">
        <v>194</v>
      </c>
      <c r="G167" s="299" t="s">
        <v>194</v>
      </c>
      <c r="H167" s="27"/>
    </row>
    <row r="168" spans="1:9" s="98" customFormat="1" ht="25.5" x14ac:dyDescent="0.2">
      <c r="A168" s="225" t="s">
        <v>180</v>
      </c>
      <c r="B168" s="33" t="s">
        <v>217</v>
      </c>
      <c r="C168" s="177"/>
      <c r="D168" s="177">
        <v>0.4</v>
      </c>
      <c r="E168" s="177" t="s">
        <v>194</v>
      </c>
      <c r="F168" s="214" t="s">
        <v>194</v>
      </c>
      <c r="G168" s="299" t="s">
        <v>194</v>
      </c>
      <c r="H168" s="27"/>
    </row>
    <row r="169" spans="1:9" x14ac:dyDescent="0.2">
      <c r="A169" s="223" t="s">
        <v>71</v>
      </c>
      <c r="B169" s="30" t="s">
        <v>203</v>
      </c>
      <c r="C169" s="183"/>
      <c r="D169" s="183"/>
      <c r="E169" s="30"/>
      <c r="F169" s="30"/>
      <c r="G169" s="300"/>
      <c r="H169" s="171"/>
      <c r="I169" s="171"/>
    </row>
    <row r="170" spans="1:9" ht="25.5" x14ac:dyDescent="0.2">
      <c r="A170" s="230" t="s">
        <v>243</v>
      </c>
      <c r="B170" s="33" t="s">
        <v>216</v>
      </c>
      <c r="C170" s="11">
        <v>2024</v>
      </c>
      <c r="D170" s="11">
        <v>0.4</v>
      </c>
      <c r="E170" s="33">
        <f>E171</f>
        <v>363</v>
      </c>
      <c r="F170" s="33">
        <f t="shared" ref="F170:G170" si="5">F171</f>
        <v>9047</v>
      </c>
      <c r="G170" s="301">
        <f t="shared" si="5"/>
        <v>15953.85</v>
      </c>
      <c r="H170" s="171">
        <f t="shared" ref="H170:H174" si="6">(G170)/(E170/1000)</f>
        <v>43950</v>
      </c>
      <c r="I170" s="171">
        <f t="shared" ref="I170:I174" si="7">(G170*1000)/(F170)</f>
        <v>1763.4409196418703</v>
      </c>
    </row>
    <row r="171" spans="1:9" ht="25.5" x14ac:dyDescent="0.2">
      <c r="A171" s="225" t="s">
        <v>244</v>
      </c>
      <c r="B171" s="33" t="s">
        <v>261</v>
      </c>
      <c r="C171" s="177">
        <v>2024</v>
      </c>
      <c r="D171" s="177">
        <v>0.4</v>
      </c>
      <c r="E171" s="33">
        <f>№5!E129</f>
        <v>363</v>
      </c>
      <c r="F171" s="11">
        <f>№5!F129</f>
        <v>9047</v>
      </c>
      <c r="G171" s="302">
        <f>43.95*363</f>
        <v>15953.85</v>
      </c>
      <c r="H171" s="171">
        <f t="shared" si="6"/>
        <v>43950</v>
      </c>
      <c r="I171" s="171">
        <f t="shared" si="7"/>
        <v>1763.4409196418703</v>
      </c>
    </row>
    <row r="172" spans="1:9" s="98" customFormat="1" ht="25.5" x14ac:dyDescent="0.2">
      <c r="A172" s="230" t="s">
        <v>245</v>
      </c>
      <c r="B172" s="33" t="s">
        <v>215</v>
      </c>
      <c r="C172" s="11"/>
      <c r="D172" s="11">
        <v>0.4</v>
      </c>
      <c r="E172" s="177" t="s">
        <v>194</v>
      </c>
      <c r="F172" s="214" t="s">
        <v>194</v>
      </c>
      <c r="G172" s="299" t="s">
        <v>194</v>
      </c>
      <c r="H172" s="171" t="e">
        <f t="shared" si="6"/>
        <v>#VALUE!</v>
      </c>
      <c r="I172" s="171" t="e">
        <f t="shared" si="7"/>
        <v>#VALUE!</v>
      </c>
    </row>
    <row r="173" spans="1:9" s="98" customFormat="1" ht="25.5" x14ac:dyDescent="0.2">
      <c r="A173" s="230" t="s">
        <v>246</v>
      </c>
      <c r="B173" s="33" t="s">
        <v>262</v>
      </c>
      <c r="C173" s="11"/>
      <c r="D173" s="11">
        <v>0.4</v>
      </c>
      <c r="E173" s="177" t="s">
        <v>194</v>
      </c>
      <c r="F173" s="214" t="s">
        <v>194</v>
      </c>
      <c r="G173" s="299" t="s">
        <v>194</v>
      </c>
      <c r="H173" s="171"/>
      <c r="I173" s="171"/>
    </row>
    <row r="174" spans="1:9" s="98" customFormat="1" ht="26.25" thickBot="1" x14ac:dyDescent="0.25">
      <c r="A174" s="242" t="s">
        <v>247</v>
      </c>
      <c r="B174" s="81" t="s">
        <v>214</v>
      </c>
      <c r="C174" s="243">
        <v>2024</v>
      </c>
      <c r="D174" s="244" t="s">
        <v>260</v>
      </c>
      <c r="E174" s="245"/>
      <c r="F174" s="246"/>
      <c r="G174" s="303"/>
      <c r="H174" s="171" t="e">
        <f t="shared" si="6"/>
        <v>#DIV/0!</v>
      </c>
      <c r="I174" s="171" t="e">
        <f t="shared" si="7"/>
        <v>#DIV/0!</v>
      </c>
    </row>
    <row r="175" spans="1:9" s="98" customFormat="1" hidden="1" x14ac:dyDescent="0.2">
      <c r="A175" s="216" t="s">
        <v>200</v>
      </c>
      <c r="B175" s="60" t="s">
        <v>202</v>
      </c>
      <c r="C175" s="217"/>
      <c r="D175" s="218" t="s">
        <v>221</v>
      </c>
      <c r="E175" s="239" t="s">
        <v>194</v>
      </c>
      <c r="F175" s="240" t="s">
        <v>194</v>
      </c>
      <c r="G175" s="241" t="s">
        <v>194</v>
      </c>
    </row>
    <row r="176" spans="1:9" s="98" customFormat="1" hidden="1" x14ac:dyDescent="0.2">
      <c r="A176" s="186" t="s">
        <v>201</v>
      </c>
      <c r="B176" s="30" t="s">
        <v>203</v>
      </c>
      <c r="C176" s="183"/>
      <c r="D176" s="187" t="s">
        <v>221</v>
      </c>
      <c r="E176" s="203" t="s">
        <v>194</v>
      </c>
      <c r="F176" s="204" t="s">
        <v>194</v>
      </c>
      <c r="G176" s="202" t="s">
        <v>194</v>
      </c>
    </row>
    <row r="177" spans="1:7" s="98" customFormat="1" hidden="1" x14ac:dyDescent="0.2">
      <c r="A177" s="178" t="s">
        <v>204</v>
      </c>
      <c r="B177" s="33" t="s">
        <v>205</v>
      </c>
      <c r="C177" s="177"/>
      <c r="D177" s="188" t="s">
        <v>221</v>
      </c>
      <c r="E177" s="49" t="s">
        <v>194</v>
      </c>
      <c r="F177" s="201" t="s">
        <v>194</v>
      </c>
      <c r="G177" s="202" t="s">
        <v>194</v>
      </c>
    </row>
    <row r="178" spans="1:7" s="98" customFormat="1" hidden="1" x14ac:dyDescent="0.2">
      <c r="A178" s="178" t="s">
        <v>206</v>
      </c>
      <c r="B178" s="33" t="s">
        <v>208</v>
      </c>
      <c r="C178" s="177"/>
      <c r="D178" s="188" t="s">
        <v>221</v>
      </c>
      <c r="E178" s="49" t="s">
        <v>194</v>
      </c>
      <c r="F178" s="201" t="s">
        <v>194</v>
      </c>
      <c r="G178" s="202" t="s">
        <v>194</v>
      </c>
    </row>
    <row r="179" spans="1:7" s="98" customFormat="1" hidden="1" x14ac:dyDescent="0.2">
      <c r="A179" s="178" t="s">
        <v>207</v>
      </c>
      <c r="B179" s="33" t="s">
        <v>209</v>
      </c>
      <c r="C179" s="177"/>
      <c r="D179" s="188" t="s">
        <v>221</v>
      </c>
      <c r="E179" s="49" t="s">
        <v>194</v>
      </c>
      <c r="F179" s="201" t="s">
        <v>194</v>
      </c>
      <c r="G179" s="202" t="s">
        <v>194</v>
      </c>
    </row>
    <row r="180" spans="1:7" s="98" customFormat="1" hidden="1" x14ac:dyDescent="0.2">
      <c r="A180" s="179" t="s">
        <v>210</v>
      </c>
      <c r="B180" s="33" t="s">
        <v>205</v>
      </c>
      <c r="C180" s="11"/>
      <c r="D180" s="188" t="s">
        <v>221</v>
      </c>
      <c r="E180" s="49" t="s">
        <v>194</v>
      </c>
      <c r="F180" s="201" t="s">
        <v>194</v>
      </c>
      <c r="G180" s="202" t="s">
        <v>194</v>
      </c>
    </row>
    <row r="181" spans="1:7" s="98" customFormat="1" hidden="1" x14ac:dyDescent="0.2">
      <c r="A181" s="179" t="s">
        <v>211</v>
      </c>
      <c r="B181" s="33" t="s">
        <v>208</v>
      </c>
      <c r="C181" s="11"/>
      <c r="D181" s="188" t="s">
        <v>221</v>
      </c>
      <c r="E181" s="49" t="s">
        <v>194</v>
      </c>
      <c r="F181" s="201" t="s">
        <v>194</v>
      </c>
      <c r="G181" s="202" t="s">
        <v>194</v>
      </c>
    </row>
    <row r="182" spans="1:7" s="98" customFormat="1" hidden="1" x14ac:dyDescent="0.2">
      <c r="A182" s="179" t="s">
        <v>212</v>
      </c>
      <c r="B182" s="33" t="s">
        <v>209</v>
      </c>
      <c r="C182" s="11"/>
      <c r="D182" s="188" t="s">
        <v>221</v>
      </c>
      <c r="E182" s="49" t="s">
        <v>194</v>
      </c>
      <c r="F182" s="201" t="s">
        <v>194</v>
      </c>
      <c r="G182" s="202" t="s">
        <v>194</v>
      </c>
    </row>
    <row r="183" spans="1:7" s="98" customFormat="1" x14ac:dyDescent="0.2">
      <c r="A183" s="174"/>
      <c r="B183" s="172"/>
      <c r="C183" s="173"/>
      <c r="D183" s="173"/>
      <c r="E183" s="173"/>
      <c r="G183" s="171"/>
    </row>
    <row r="184" spans="1:7" s="98" customFormat="1" ht="25.5" customHeight="1" x14ac:dyDescent="0.2">
      <c r="A184" s="174"/>
      <c r="B184" s="172"/>
      <c r="C184" s="173"/>
      <c r="D184" s="173"/>
      <c r="E184" s="173"/>
      <c r="G184" s="171"/>
    </row>
    <row r="185" spans="1:7" x14ac:dyDescent="0.2">
      <c r="A185" s="328" t="s">
        <v>190</v>
      </c>
      <c r="B185" s="328"/>
      <c r="F185" s="327" t="s">
        <v>251</v>
      </c>
      <c r="G185" s="327"/>
    </row>
    <row r="188" spans="1:7" ht="38.25" customHeight="1" x14ac:dyDescent="0.2">
      <c r="A188" s="328" t="s">
        <v>191</v>
      </c>
      <c r="B188" s="328"/>
      <c r="C188" s="328"/>
      <c r="D188" s="328"/>
      <c r="F188" s="327" t="s">
        <v>192</v>
      </c>
      <c r="G188" s="327"/>
    </row>
    <row r="189" spans="1:7" x14ac:dyDescent="0.2">
      <c r="A189" s="98"/>
    </row>
  </sheetData>
  <mergeCells count="15">
    <mergeCell ref="K13:K18"/>
    <mergeCell ref="F6:G6"/>
    <mergeCell ref="F1:G1"/>
    <mergeCell ref="F2:G2"/>
    <mergeCell ref="F3:G3"/>
    <mergeCell ref="F4:G4"/>
    <mergeCell ref="F5:G5"/>
    <mergeCell ref="F188:G188"/>
    <mergeCell ref="A185:B185"/>
    <mergeCell ref="F185:G185"/>
    <mergeCell ref="A9:G11"/>
    <mergeCell ref="A188:D188"/>
    <mergeCell ref="B40:B41"/>
    <mergeCell ref="B45:B46"/>
    <mergeCell ref="B37:B38"/>
  </mergeCells>
  <phoneticPr fontId="23" type="noConversion"/>
  <pageMargins left="0.39370078740157483" right="0.19685039370078741" top="0.39370078740157483" bottom="0.19685039370078741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43"/>
  <sheetViews>
    <sheetView workbookViewId="0">
      <selection activeCell="E143" sqref="A1:F143"/>
    </sheetView>
  </sheetViews>
  <sheetFormatPr defaultRowHeight="12.75" x14ac:dyDescent="0.2"/>
  <cols>
    <col min="1" max="1" width="6.42578125" style="1" customWidth="1"/>
    <col min="2" max="2" width="33" style="1" customWidth="1"/>
    <col min="3" max="3" width="8.85546875" style="1" customWidth="1"/>
    <col min="4" max="4" width="11.42578125" style="1" customWidth="1"/>
    <col min="5" max="6" width="15.85546875" style="1" customWidth="1"/>
    <col min="7" max="16384" width="9.140625" style="1"/>
  </cols>
  <sheetData>
    <row r="1" spans="1:6" x14ac:dyDescent="0.2">
      <c r="A1" s="27"/>
      <c r="B1" s="27"/>
      <c r="C1" s="27"/>
      <c r="D1" s="27"/>
      <c r="E1" s="27"/>
      <c r="F1" s="181" t="s">
        <v>168</v>
      </c>
    </row>
    <row r="2" spans="1:6" x14ac:dyDescent="0.2">
      <c r="A2" s="27"/>
      <c r="B2" s="27"/>
      <c r="C2" s="27"/>
      <c r="D2" s="27"/>
      <c r="E2" s="333" t="s">
        <v>83</v>
      </c>
      <c r="F2" s="333"/>
    </row>
    <row r="3" spans="1:6" x14ac:dyDescent="0.2">
      <c r="A3" s="27"/>
      <c r="B3" s="27"/>
      <c r="C3" s="27"/>
      <c r="D3" s="27"/>
      <c r="E3" s="333" t="s">
        <v>84</v>
      </c>
      <c r="F3" s="333"/>
    </row>
    <row r="4" spans="1:6" x14ac:dyDescent="0.2">
      <c r="A4" s="27"/>
      <c r="B4" s="27"/>
      <c r="C4" s="27"/>
      <c r="D4" s="27"/>
      <c r="E4" s="333" t="s">
        <v>85</v>
      </c>
      <c r="F4" s="333"/>
    </row>
    <row r="5" spans="1:6" x14ac:dyDescent="0.2">
      <c r="A5" s="27"/>
      <c r="B5" s="27"/>
      <c r="C5" s="27"/>
      <c r="D5" s="27"/>
      <c r="E5" s="333" t="s">
        <v>86</v>
      </c>
      <c r="F5" s="333"/>
    </row>
    <row r="6" spans="1:6" x14ac:dyDescent="0.2">
      <c r="E6" s="327" t="s">
        <v>222</v>
      </c>
      <c r="F6" s="327"/>
    </row>
    <row r="7" spans="1:6" s="98" customFormat="1" x14ac:dyDescent="0.2">
      <c r="E7" s="182"/>
      <c r="F7" s="182"/>
    </row>
    <row r="8" spans="1:6" x14ac:dyDescent="0.2">
      <c r="A8" s="329" t="s">
        <v>293</v>
      </c>
      <c r="B8" s="329"/>
      <c r="C8" s="329"/>
      <c r="D8" s="329"/>
      <c r="E8" s="329"/>
      <c r="F8" s="329"/>
    </row>
    <row r="9" spans="1:6" x14ac:dyDescent="0.2">
      <c r="A9" s="329"/>
      <c r="B9" s="329"/>
      <c r="C9" s="329"/>
      <c r="D9" s="329"/>
      <c r="E9" s="329"/>
      <c r="F9" s="329"/>
    </row>
    <row r="10" spans="1:6" ht="27.75" customHeight="1" x14ac:dyDescent="0.2">
      <c r="A10" s="329"/>
      <c r="B10" s="329"/>
      <c r="C10" s="329"/>
      <c r="D10" s="329"/>
      <c r="E10" s="329"/>
      <c r="F10" s="329"/>
    </row>
    <row r="11" spans="1:6" ht="13.5" thickBot="1" x14ac:dyDescent="0.25"/>
    <row r="12" spans="1:6" ht="131.25" customHeight="1" thickBot="1" x14ac:dyDescent="0.25">
      <c r="A12" s="66" t="s">
        <v>15</v>
      </c>
      <c r="B12" s="57" t="s">
        <v>87</v>
      </c>
      <c r="C12" s="57" t="s">
        <v>88</v>
      </c>
      <c r="D12" s="57" t="s">
        <v>62</v>
      </c>
      <c r="E12" s="57" t="s">
        <v>223</v>
      </c>
      <c r="F12" s="58" t="s">
        <v>169</v>
      </c>
    </row>
    <row r="13" spans="1:6" ht="13.5" thickBot="1" x14ac:dyDescent="0.25">
      <c r="A13" s="63">
        <v>1</v>
      </c>
      <c r="B13" s="64">
        <v>2</v>
      </c>
      <c r="C13" s="68">
        <v>3</v>
      </c>
      <c r="D13" s="64">
        <v>4</v>
      </c>
      <c r="E13" s="64">
        <v>5</v>
      </c>
      <c r="F13" s="65">
        <v>6</v>
      </c>
    </row>
    <row r="14" spans="1:6" x14ac:dyDescent="0.2">
      <c r="A14" s="276" t="s">
        <v>12</v>
      </c>
      <c r="B14" s="67" t="s">
        <v>90</v>
      </c>
      <c r="C14" s="61"/>
      <c r="D14" s="61"/>
      <c r="E14" s="61"/>
      <c r="F14" s="62"/>
    </row>
    <row r="15" spans="1:6" x14ac:dyDescent="0.2">
      <c r="A15" s="51"/>
      <c r="B15" s="42" t="s">
        <v>91</v>
      </c>
      <c r="C15" s="42">
        <v>2024</v>
      </c>
      <c r="D15" s="90">
        <v>0.4</v>
      </c>
      <c r="E15" s="92">
        <f>E23</f>
        <v>1060</v>
      </c>
      <c r="F15" s="212">
        <f>F23</f>
        <v>45</v>
      </c>
    </row>
    <row r="16" spans="1:6" x14ac:dyDescent="0.2">
      <c r="A16" s="51"/>
      <c r="B16" s="42" t="s">
        <v>92</v>
      </c>
      <c r="C16" s="42">
        <f>C15</f>
        <v>2024</v>
      </c>
      <c r="D16" s="90">
        <v>0.4</v>
      </c>
      <c r="E16" s="92">
        <f>E33</f>
        <v>0</v>
      </c>
      <c r="F16" s="92">
        <f>F33</f>
        <v>0</v>
      </c>
    </row>
    <row r="17" spans="1:6" ht="25.5" x14ac:dyDescent="0.2">
      <c r="A17" s="51"/>
      <c r="B17" s="44" t="s">
        <v>68</v>
      </c>
      <c r="C17" s="42">
        <f>C16</f>
        <v>2024</v>
      </c>
      <c r="D17" s="91">
        <v>0.4</v>
      </c>
      <c r="E17" s="92" t="s">
        <v>194</v>
      </c>
      <c r="F17" s="212" t="s">
        <v>194</v>
      </c>
    </row>
    <row r="18" spans="1:6" x14ac:dyDescent="0.2">
      <c r="A18" s="51"/>
      <c r="B18" s="42" t="s">
        <v>91</v>
      </c>
      <c r="C18" s="42">
        <f>C17</f>
        <v>2024</v>
      </c>
      <c r="D18" s="273" t="s">
        <v>270</v>
      </c>
      <c r="E18" s="92">
        <f>E55</f>
        <v>400</v>
      </c>
      <c r="F18" s="212">
        <v>15</v>
      </c>
    </row>
    <row r="19" spans="1:6" x14ac:dyDescent="0.2">
      <c r="A19" s="51"/>
      <c r="B19" s="42" t="s">
        <v>92</v>
      </c>
      <c r="C19" s="42">
        <f>C17</f>
        <v>2024</v>
      </c>
      <c r="D19" s="273" t="s">
        <v>270</v>
      </c>
      <c r="E19" s="92">
        <v>0</v>
      </c>
      <c r="F19" s="92">
        <f>F34-15</f>
        <v>0</v>
      </c>
    </row>
    <row r="20" spans="1:6" ht="25.5" x14ac:dyDescent="0.2">
      <c r="A20" s="51"/>
      <c r="B20" s="44" t="s">
        <v>68</v>
      </c>
      <c r="C20" s="42">
        <f>C19</f>
        <v>2024</v>
      </c>
      <c r="D20" s="273" t="s">
        <v>270</v>
      </c>
      <c r="E20" s="92" t="s">
        <v>194</v>
      </c>
      <c r="F20" s="212" t="s">
        <v>194</v>
      </c>
    </row>
    <row r="21" spans="1:6" s="98" customFormat="1" x14ac:dyDescent="0.2">
      <c r="A21" s="51"/>
      <c r="B21" s="44" t="s">
        <v>32</v>
      </c>
      <c r="C21" s="42"/>
      <c r="D21" s="91"/>
      <c r="E21" s="92"/>
      <c r="F21" s="212"/>
    </row>
    <row r="22" spans="1:6" ht="14.25" customHeight="1" x14ac:dyDescent="0.25">
      <c r="A22" s="191"/>
      <c r="B22" s="40" t="s">
        <v>93</v>
      </c>
      <c r="C22" s="31"/>
      <c r="D22" s="43"/>
      <c r="E22" s="31"/>
      <c r="F22" s="52"/>
    </row>
    <row r="23" spans="1:6" x14ac:dyDescent="0.2">
      <c r="A23" s="191" t="s">
        <v>26</v>
      </c>
      <c r="B23" s="31" t="s">
        <v>253</v>
      </c>
      <c r="C23" s="31"/>
      <c r="D23" s="43">
        <v>0.4</v>
      </c>
      <c r="E23" s="31">
        <f>E25</f>
        <v>1060</v>
      </c>
      <c r="F23" s="74">
        <f>F25</f>
        <v>45</v>
      </c>
    </row>
    <row r="24" spans="1:6" s="98" customFormat="1" ht="13.5" x14ac:dyDescent="0.25">
      <c r="A24" s="191"/>
      <c r="B24" s="40" t="s">
        <v>98</v>
      </c>
      <c r="C24" s="31"/>
      <c r="D24" s="43"/>
      <c r="E24" s="31"/>
      <c r="F24" s="74"/>
    </row>
    <row r="25" spans="1:6" s="98" customFormat="1" x14ac:dyDescent="0.2">
      <c r="A25" s="191" t="s">
        <v>196</v>
      </c>
      <c r="B25" s="31" t="s">
        <v>254</v>
      </c>
      <c r="C25" s="31"/>
      <c r="D25" s="43">
        <v>0.4</v>
      </c>
      <c r="E25" s="31">
        <f>E27</f>
        <v>1060</v>
      </c>
      <c r="F25" s="74">
        <f>F27</f>
        <v>45</v>
      </c>
    </row>
    <row r="26" spans="1:6" s="98" customFormat="1" ht="13.5" x14ac:dyDescent="0.25">
      <c r="A26" s="191"/>
      <c r="B26" s="40" t="s">
        <v>102</v>
      </c>
      <c r="C26" s="31"/>
      <c r="D26" s="43"/>
      <c r="E26" s="31"/>
      <c r="F26" s="74"/>
    </row>
    <row r="27" spans="1:6" s="98" customFormat="1" x14ac:dyDescent="0.2">
      <c r="A27" s="191" t="s">
        <v>197</v>
      </c>
      <c r="B27" s="31" t="s">
        <v>300</v>
      </c>
      <c r="C27" s="31"/>
      <c r="D27" s="43">
        <v>0.4</v>
      </c>
      <c r="E27" s="31">
        <f>E30+E31</f>
        <v>1060</v>
      </c>
      <c r="F27" s="74">
        <f>F30+F31</f>
        <v>45</v>
      </c>
    </row>
    <row r="28" spans="1:6" x14ac:dyDescent="0.2">
      <c r="A28" s="191"/>
      <c r="B28" s="31" t="s">
        <v>271</v>
      </c>
      <c r="C28" s="31"/>
      <c r="D28" s="43">
        <v>0.4</v>
      </c>
      <c r="E28" s="31"/>
      <c r="F28" s="52"/>
    </row>
    <row r="29" spans="1:6" s="98" customFormat="1" ht="13.5" x14ac:dyDescent="0.25">
      <c r="A29" s="191"/>
      <c r="B29" s="40" t="s">
        <v>108</v>
      </c>
      <c r="C29" s="31"/>
      <c r="D29" s="43"/>
      <c r="E29" s="31"/>
      <c r="F29" s="52"/>
    </row>
    <row r="30" spans="1:6" s="98" customFormat="1" ht="14.25" customHeight="1" x14ac:dyDescent="0.2">
      <c r="A30" s="191" t="s">
        <v>224</v>
      </c>
      <c r="B30" s="33" t="s">
        <v>255</v>
      </c>
      <c r="C30" s="31"/>
      <c r="D30" s="43">
        <v>0.4</v>
      </c>
      <c r="E30" s="31">
        <v>310</v>
      </c>
      <c r="F30" s="52">
        <v>15</v>
      </c>
    </row>
    <row r="31" spans="1:6" s="98" customFormat="1" ht="24.75" customHeight="1" x14ac:dyDescent="0.2">
      <c r="A31" s="191" t="s">
        <v>252</v>
      </c>
      <c r="B31" s="33" t="s">
        <v>256</v>
      </c>
      <c r="C31" s="31"/>
      <c r="D31" s="43">
        <v>0.4</v>
      </c>
      <c r="E31" s="31">
        <f>400+350</f>
        <v>750</v>
      </c>
      <c r="F31" s="52">
        <f>15+15</f>
        <v>30</v>
      </c>
    </row>
    <row r="32" spans="1:6" s="98" customFormat="1" ht="15.75" customHeight="1" x14ac:dyDescent="0.25">
      <c r="A32" s="192"/>
      <c r="B32" s="196" t="str">
        <f>B22</f>
        <v>Материал опоры:</v>
      </c>
      <c r="C32" s="193"/>
      <c r="D32" s="194"/>
      <c r="E32" s="193"/>
      <c r="F32" s="195"/>
    </row>
    <row r="33" spans="1:6" x14ac:dyDescent="0.2">
      <c r="A33" s="334" t="s">
        <v>69</v>
      </c>
      <c r="B33" s="330" t="s">
        <v>259</v>
      </c>
      <c r="C33" s="31"/>
      <c r="D33" s="43">
        <v>0.4</v>
      </c>
      <c r="E33" s="31">
        <f>E43</f>
        <v>0</v>
      </c>
      <c r="F33" s="31">
        <f>F43</f>
        <v>0</v>
      </c>
    </row>
    <row r="34" spans="1:6" s="98" customFormat="1" x14ac:dyDescent="0.2">
      <c r="A34" s="335"/>
      <c r="B34" s="331"/>
      <c r="C34" s="31"/>
      <c r="D34" s="274" t="s">
        <v>270</v>
      </c>
      <c r="E34" s="31">
        <f>E45</f>
        <v>400</v>
      </c>
      <c r="F34" s="31">
        <f>F45</f>
        <v>15</v>
      </c>
    </row>
    <row r="35" spans="1:6" s="98" customFormat="1" ht="13.5" hidden="1" x14ac:dyDescent="0.25">
      <c r="A35" s="191"/>
      <c r="B35" s="40" t="s">
        <v>98</v>
      </c>
      <c r="C35" s="31"/>
      <c r="D35" s="43"/>
      <c r="E35" s="31"/>
      <c r="F35" s="74"/>
    </row>
    <row r="36" spans="1:6" s="98" customFormat="1" hidden="1" x14ac:dyDescent="0.2">
      <c r="A36" s="191" t="s">
        <v>225</v>
      </c>
      <c r="B36" s="31" t="s">
        <v>99</v>
      </c>
      <c r="C36" s="31"/>
      <c r="D36" s="43">
        <v>6</v>
      </c>
      <c r="E36" s="31">
        <f>E38</f>
        <v>0</v>
      </c>
      <c r="F36" s="74">
        <f>F38</f>
        <v>0</v>
      </c>
    </row>
    <row r="37" spans="1:6" s="98" customFormat="1" ht="13.5" hidden="1" x14ac:dyDescent="0.25">
      <c r="A37" s="191"/>
      <c r="B37" s="40" t="s">
        <v>102</v>
      </c>
      <c r="C37" s="31"/>
      <c r="D37" s="43"/>
      <c r="E37" s="31"/>
      <c r="F37" s="74"/>
    </row>
    <row r="38" spans="1:6" s="98" customFormat="1" hidden="1" x14ac:dyDescent="0.2">
      <c r="A38" s="191" t="s">
        <v>226</v>
      </c>
      <c r="B38" s="31" t="s">
        <v>106</v>
      </c>
      <c r="C38" s="31"/>
      <c r="D38" s="43">
        <v>6</v>
      </c>
      <c r="E38" s="31"/>
      <c r="F38" s="74"/>
    </row>
    <row r="39" spans="1:6" hidden="1" x14ac:dyDescent="0.2">
      <c r="A39" s="191"/>
      <c r="B39" s="31" t="s">
        <v>94</v>
      </c>
      <c r="C39" s="31"/>
      <c r="D39" s="45">
        <v>6</v>
      </c>
      <c r="E39" s="31"/>
      <c r="F39" s="52"/>
    </row>
    <row r="40" spans="1:6" hidden="1" x14ac:dyDescent="0.2">
      <c r="A40" s="191"/>
      <c r="B40" s="31" t="s">
        <v>95</v>
      </c>
      <c r="C40" s="31"/>
      <c r="D40" s="45">
        <v>6</v>
      </c>
      <c r="E40" s="31"/>
      <c r="F40" s="52"/>
    </row>
    <row r="41" spans="1:6" hidden="1" x14ac:dyDescent="0.2">
      <c r="A41" s="191"/>
      <c r="B41" s="31" t="s">
        <v>96</v>
      </c>
      <c r="C41" s="31"/>
      <c r="D41" s="45">
        <v>6</v>
      </c>
      <c r="E41" s="31"/>
      <c r="F41" s="74"/>
    </row>
    <row r="42" spans="1:6" ht="13.5" x14ac:dyDescent="0.25">
      <c r="A42" s="191" t="s">
        <v>225</v>
      </c>
      <c r="B42" s="40" t="s">
        <v>98</v>
      </c>
      <c r="C42" s="31"/>
      <c r="D42" s="31"/>
      <c r="E42" s="31"/>
      <c r="F42" s="52"/>
    </row>
    <row r="43" spans="1:6" x14ac:dyDescent="0.2">
      <c r="B43" s="31" t="s">
        <v>257</v>
      </c>
      <c r="C43" s="31"/>
      <c r="D43" s="31">
        <v>0.4</v>
      </c>
      <c r="E43" s="31">
        <f>E51</f>
        <v>0</v>
      </c>
      <c r="F43" s="74">
        <f>F51</f>
        <v>0</v>
      </c>
    </row>
    <row r="44" spans="1:6" x14ac:dyDescent="0.2">
      <c r="A44" s="191"/>
      <c r="B44" s="31" t="s">
        <v>272</v>
      </c>
      <c r="C44" s="31"/>
      <c r="D44" s="31">
        <v>0.4</v>
      </c>
      <c r="E44" s="31"/>
      <c r="F44" s="52"/>
    </row>
    <row r="45" spans="1:6" x14ac:dyDescent="0.2">
      <c r="A45" s="191"/>
      <c r="B45" s="31" t="s">
        <v>257</v>
      </c>
      <c r="C45" s="31"/>
      <c r="D45" s="274" t="s">
        <v>270</v>
      </c>
      <c r="E45" s="31">
        <f>E55</f>
        <v>400</v>
      </c>
      <c r="F45" s="31">
        <f>F55</f>
        <v>15</v>
      </c>
    </row>
    <row r="46" spans="1:6" x14ac:dyDescent="0.2">
      <c r="A46" s="191"/>
      <c r="B46" s="31" t="s">
        <v>272</v>
      </c>
      <c r="C46" s="31"/>
      <c r="D46" s="274" t="s">
        <v>270</v>
      </c>
      <c r="E46" s="31"/>
      <c r="F46" s="52"/>
    </row>
    <row r="47" spans="1:6" ht="13.5" x14ac:dyDescent="0.25">
      <c r="A47" s="191" t="s">
        <v>226</v>
      </c>
      <c r="B47" s="40" t="s">
        <v>102</v>
      </c>
      <c r="C47" s="31"/>
      <c r="D47" s="31"/>
      <c r="E47" s="31"/>
      <c r="F47" s="52"/>
    </row>
    <row r="48" spans="1:6" x14ac:dyDescent="0.2">
      <c r="A48" s="191"/>
      <c r="B48" s="31" t="s">
        <v>273</v>
      </c>
      <c r="C48" s="31"/>
      <c r="D48" s="31">
        <v>0.4</v>
      </c>
      <c r="E48" s="31"/>
      <c r="F48" s="52"/>
    </row>
    <row r="49" spans="1:6" x14ac:dyDescent="0.2">
      <c r="A49" s="191"/>
      <c r="B49" s="31" t="s">
        <v>274</v>
      </c>
      <c r="C49" s="31"/>
      <c r="D49" s="31">
        <v>0.4</v>
      </c>
      <c r="E49" s="31"/>
      <c r="F49" s="52"/>
    </row>
    <row r="50" spans="1:6" x14ac:dyDescent="0.2">
      <c r="A50" s="191"/>
      <c r="B50" s="31" t="s">
        <v>275</v>
      </c>
      <c r="C50" s="31"/>
      <c r="D50" s="31">
        <v>0.4</v>
      </c>
      <c r="E50" s="31"/>
      <c r="F50" s="52"/>
    </row>
    <row r="51" spans="1:6" x14ac:dyDescent="0.2">
      <c r="A51" s="191"/>
      <c r="B51" s="31" t="s">
        <v>258</v>
      </c>
      <c r="C51" s="31"/>
      <c r="D51" s="31">
        <v>0.4</v>
      </c>
      <c r="E51" s="31">
        <f>E57+E58</f>
        <v>0</v>
      </c>
      <c r="F51" s="31">
        <f>F57+F58</f>
        <v>0</v>
      </c>
    </row>
    <row r="52" spans="1:6" x14ac:dyDescent="0.2">
      <c r="A52" s="191"/>
      <c r="B52" s="31" t="s">
        <v>273</v>
      </c>
      <c r="C52" s="31"/>
      <c r="D52" s="274" t="s">
        <v>270</v>
      </c>
      <c r="E52" s="31"/>
      <c r="F52" s="52"/>
    </row>
    <row r="53" spans="1:6" x14ac:dyDescent="0.2">
      <c r="A53" s="191"/>
      <c r="B53" s="31" t="s">
        <v>274</v>
      </c>
      <c r="C53" s="31"/>
      <c r="D53" s="274" t="s">
        <v>270</v>
      </c>
      <c r="E53" s="31"/>
      <c r="F53" s="52"/>
    </row>
    <row r="54" spans="1:6" x14ac:dyDescent="0.2">
      <c r="A54" s="191"/>
      <c r="B54" s="31" t="s">
        <v>258</v>
      </c>
      <c r="C54" s="31"/>
      <c r="D54" s="274" t="s">
        <v>270</v>
      </c>
      <c r="E54" s="31"/>
      <c r="F54" s="52"/>
    </row>
    <row r="55" spans="1:6" x14ac:dyDescent="0.2">
      <c r="A55" s="191"/>
      <c r="B55" s="31" t="s">
        <v>275</v>
      </c>
      <c r="C55" s="31"/>
      <c r="D55" s="274" t="s">
        <v>270</v>
      </c>
      <c r="E55" s="31">
        <f>E63+E64</f>
        <v>400</v>
      </c>
      <c r="F55" s="31">
        <f>F63+F64</f>
        <v>15</v>
      </c>
    </row>
    <row r="56" spans="1:6" ht="13.5" x14ac:dyDescent="0.25">
      <c r="A56" s="191"/>
      <c r="B56" s="40" t="s">
        <v>108</v>
      </c>
      <c r="C56" s="31"/>
      <c r="D56" s="31"/>
      <c r="E56" s="31"/>
      <c r="F56" s="52"/>
    </row>
    <row r="57" spans="1:6" ht="15.75" customHeight="1" x14ac:dyDescent="0.2">
      <c r="A57" s="191" t="s">
        <v>227</v>
      </c>
      <c r="B57" s="33" t="s">
        <v>255</v>
      </c>
      <c r="C57" s="31"/>
      <c r="D57" s="31">
        <v>0.4</v>
      </c>
      <c r="E57" s="31">
        <v>0</v>
      </c>
      <c r="F57" s="211">
        <v>0</v>
      </c>
    </row>
    <row r="58" spans="1:6" x14ac:dyDescent="0.2">
      <c r="A58" s="51"/>
      <c r="B58" s="33" t="s">
        <v>276</v>
      </c>
      <c r="C58" s="31"/>
      <c r="D58" s="31">
        <v>0.4</v>
      </c>
      <c r="E58" s="31">
        <v>0</v>
      </c>
      <c r="F58" s="211">
        <v>0</v>
      </c>
    </row>
    <row r="59" spans="1:6" hidden="1" x14ac:dyDescent="0.2">
      <c r="A59" s="51"/>
      <c r="B59" s="33" t="s">
        <v>111</v>
      </c>
      <c r="C59" s="31"/>
      <c r="D59" s="31">
        <v>0.4</v>
      </c>
      <c r="E59" s="31"/>
      <c r="F59" s="52"/>
    </row>
    <row r="60" spans="1:6" hidden="1" x14ac:dyDescent="0.2">
      <c r="A60" s="51"/>
      <c r="B60" s="47" t="s">
        <v>112</v>
      </c>
      <c r="C60" s="31"/>
      <c r="D60" s="31">
        <v>0.4</v>
      </c>
      <c r="E60" s="31"/>
      <c r="F60" s="52"/>
    </row>
    <row r="61" spans="1:6" hidden="1" x14ac:dyDescent="0.2">
      <c r="A61" s="51"/>
      <c r="B61" s="47" t="s">
        <v>113</v>
      </c>
      <c r="C61" s="31"/>
      <c r="D61" s="31">
        <v>0.4</v>
      </c>
      <c r="E61" s="31"/>
      <c r="F61" s="52"/>
    </row>
    <row r="62" spans="1:6" hidden="1" x14ac:dyDescent="0.2">
      <c r="A62" s="51"/>
      <c r="B62" s="47" t="s">
        <v>114</v>
      </c>
      <c r="C62" s="31"/>
      <c r="D62" s="31">
        <v>0.4</v>
      </c>
      <c r="E62" s="31"/>
      <c r="F62" s="52"/>
    </row>
    <row r="63" spans="1:6" x14ac:dyDescent="0.2">
      <c r="A63" s="51"/>
      <c r="B63" s="33" t="s">
        <v>255</v>
      </c>
      <c r="C63" s="31"/>
      <c r="D63" s="274" t="s">
        <v>270</v>
      </c>
      <c r="E63" s="31">
        <v>400</v>
      </c>
      <c r="F63" s="52">
        <v>15</v>
      </c>
    </row>
    <row r="64" spans="1:6" x14ac:dyDescent="0.2">
      <c r="A64" s="51"/>
      <c r="B64" s="33" t="s">
        <v>276</v>
      </c>
      <c r="C64" s="31"/>
      <c r="D64" s="274" t="s">
        <v>270</v>
      </c>
      <c r="E64" s="31">
        <v>0</v>
      </c>
      <c r="F64" s="52">
        <v>0</v>
      </c>
    </row>
    <row r="65" spans="1:6" hidden="1" x14ac:dyDescent="0.2">
      <c r="A65" s="51"/>
      <c r="B65" s="33" t="s">
        <v>111</v>
      </c>
      <c r="C65" s="31"/>
      <c r="D65" s="46">
        <v>6</v>
      </c>
      <c r="E65" s="31"/>
      <c r="F65" s="52"/>
    </row>
    <row r="66" spans="1:6" hidden="1" x14ac:dyDescent="0.2">
      <c r="A66" s="51"/>
      <c r="B66" s="47" t="s">
        <v>112</v>
      </c>
      <c r="C66" s="31"/>
      <c r="D66" s="46">
        <v>6</v>
      </c>
      <c r="E66" s="31"/>
      <c r="F66" s="52"/>
    </row>
    <row r="67" spans="1:6" hidden="1" x14ac:dyDescent="0.2">
      <c r="A67" s="51"/>
      <c r="B67" s="47" t="s">
        <v>113</v>
      </c>
      <c r="C67" s="31"/>
      <c r="D67" s="46">
        <v>6</v>
      </c>
      <c r="E67" s="31"/>
      <c r="F67" s="52"/>
    </row>
    <row r="68" spans="1:6" hidden="1" x14ac:dyDescent="0.2">
      <c r="A68" s="51"/>
      <c r="B68" s="47" t="s">
        <v>114</v>
      </c>
      <c r="C68" s="31"/>
      <c r="D68" s="46">
        <v>6</v>
      </c>
      <c r="E68" s="31"/>
      <c r="F68" s="52"/>
    </row>
    <row r="69" spans="1:6" hidden="1" x14ac:dyDescent="0.2">
      <c r="A69" s="51" t="s">
        <v>13</v>
      </c>
      <c r="B69" s="42" t="s">
        <v>115</v>
      </c>
      <c r="C69" s="31"/>
      <c r="D69" s="31"/>
      <c r="E69" s="31"/>
      <c r="F69" s="52"/>
    </row>
    <row r="70" spans="1:6" hidden="1" x14ac:dyDescent="0.2">
      <c r="A70" s="51"/>
      <c r="B70" s="42" t="s">
        <v>91</v>
      </c>
      <c r="C70" s="31"/>
      <c r="D70" s="31">
        <v>0.4</v>
      </c>
      <c r="E70" s="31"/>
      <c r="F70" s="74"/>
    </row>
    <row r="71" spans="1:6" hidden="1" x14ac:dyDescent="0.2">
      <c r="A71" s="51"/>
      <c r="B71" s="42" t="s">
        <v>92</v>
      </c>
      <c r="C71" s="31"/>
      <c r="D71" s="31">
        <v>0.4</v>
      </c>
      <c r="E71" s="31"/>
      <c r="F71" s="74"/>
    </row>
    <row r="72" spans="1:6" ht="25.5" hidden="1" x14ac:dyDescent="0.2">
      <c r="A72" s="51"/>
      <c r="B72" s="44" t="s">
        <v>68</v>
      </c>
      <c r="C72" s="31"/>
      <c r="D72" s="31">
        <v>0.4</v>
      </c>
      <c r="E72" s="31"/>
      <c r="F72" s="74"/>
    </row>
    <row r="73" spans="1:6" hidden="1" x14ac:dyDescent="0.2">
      <c r="A73" s="51"/>
      <c r="B73" s="42" t="s">
        <v>91</v>
      </c>
      <c r="C73" s="31"/>
      <c r="D73" s="46">
        <v>6</v>
      </c>
      <c r="E73" s="31"/>
      <c r="F73" s="74"/>
    </row>
    <row r="74" spans="1:6" hidden="1" x14ac:dyDescent="0.2">
      <c r="A74" s="51"/>
      <c r="B74" s="42" t="s">
        <v>92</v>
      </c>
      <c r="C74" s="31"/>
      <c r="D74" s="46">
        <v>6</v>
      </c>
      <c r="E74" s="31"/>
      <c r="F74" s="74"/>
    </row>
    <row r="75" spans="1:6" ht="25.5" hidden="1" x14ac:dyDescent="0.2">
      <c r="A75" s="51"/>
      <c r="B75" s="44" t="s">
        <v>68</v>
      </c>
      <c r="C75" s="31"/>
      <c r="D75" s="46">
        <v>6</v>
      </c>
      <c r="E75" s="31"/>
      <c r="F75" s="74"/>
    </row>
    <row r="76" spans="1:6" ht="13.5" hidden="1" x14ac:dyDescent="0.25">
      <c r="A76" s="51" t="s">
        <v>116</v>
      </c>
      <c r="B76" s="40" t="s">
        <v>117</v>
      </c>
      <c r="C76" s="31"/>
      <c r="D76" s="31"/>
      <c r="E76" s="31"/>
      <c r="F76" s="52"/>
    </row>
    <row r="77" spans="1:6" hidden="1" x14ac:dyDescent="0.2">
      <c r="A77" s="51"/>
      <c r="B77" s="31" t="s">
        <v>118</v>
      </c>
      <c r="C77" s="31"/>
      <c r="D77" s="31">
        <v>0.4</v>
      </c>
      <c r="E77" s="31"/>
      <c r="F77" s="74"/>
    </row>
    <row r="78" spans="1:6" hidden="1" x14ac:dyDescent="0.2">
      <c r="A78" s="51"/>
      <c r="B78" s="31" t="s">
        <v>119</v>
      </c>
      <c r="C78" s="31"/>
      <c r="D78" s="31">
        <v>0.4</v>
      </c>
      <c r="E78" s="31"/>
      <c r="F78" s="52"/>
    </row>
    <row r="79" spans="1:6" hidden="1" x14ac:dyDescent="0.2">
      <c r="A79" s="51"/>
      <c r="B79" s="31" t="s">
        <v>120</v>
      </c>
      <c r="C79" s="31"/>
      <c r="D79" s="31">
        <v>0.4</v>
      </c>
      <c r="E79" s="31"/>
      <c r="F79" s="52"/>
    </row>
    <row r="80" spans="1:6" hidden="1" x14ac:dyDescent="0.2">
      <c r="A80" s="51"/>
      <c r="B80" s="31" t="s">
        <v>121</v>
      </c>
      <c r="C80" s="31"/>
      <c r="D80" s="31">
        <v>0.4</v>
      </c>
      <c r="E80" s="31"/>
      <c r="F80" s="52"/>
    </row>
    <row r="81" spans="1:6" hidden="1" x14ac:dyDescent="0.2">
      <c r="A81" s="51"/>
      <c r="B81" s="31" t="s">
        <v>122</v>
      </c>
      <c r="C81" s="31"/>
      <c r="D81" s="31">
        <v>0.4</v>
      </c>
      <c r="E81" s="31"/>
      <c r="F81" s="52"/>
    </row>
    <row r="82" spans="1:6" ht="25.5" hidden="1" x14ac:dyDescent="0.2">
      <c r="A82" s="51"/>
      <c r="B82" s="47" t="s">
        <v>123</v>
      </c>
      <c r="C82" s="31"/>
      <c r="D82" s="31">
        <v>0.4</v>
      </c>
      <c r="E82" s="31"/>
      <c r="F82" s="52"/>
    </row>
    <row r="83" spans="1:6" hidden="1" x14ac:dyDescent="0.2">
      <c r="A83" s="51"/>
      <c r="B83" s="31" t="s">
        <v>118</v>
      </c>
      <c r="C83" s="31"/>
      <c r="D83" s="46">
        <v>6</v>
      </c>
      <c r="E83" s="31"/>
      <c r="F83" s="74"/>
    </row>
    <row r="84" spans="1:6" hidden="1" x14ac:dyDescent="0.2">
      <c r="A84" s="51"/>
      <c r="B84" s="31" t="s">
        <v>119</v>
      </c>
      <c r="C84" s="31"/>
      <c r="D84" s="46">
        <v>6</v>
      </c>
      <c r="E84" s="31"/>
      <c r="F84" s="52"/>
    </row>
    <row r="85" spans="1:6" hidden="1" x14ac:dyDescent="0.2">
      <c r="A85" s="51"/>
      <c r="B85" s="31" t="s">
        <v>120</v>
      </c>
      <c r="C85" s="31"/>
      <c r="D85" s="46">
        <v>6</v>
      </c>
      <c r="E85" s="31"/>
      <c r="F85" s="52"/>
    </row>
    <row r="86" spans="1:6" hidden="1" x14ac:dyDescent="0.2">
      <c r="A86" s="51"/>
      <c r="B86" s="31" t="s">
        <v>121</v>
      </c>
      <c r="C86" s="31"/>
      <c r="D86" s="46">
        <v>6</v>
      </c>
      <c r="E86" s="31"/>
      <c r="F86" s="52"/>
    </row>
    <row r="87" spans="1:6" hidden="1" x14ac:dyDescent="0.2">
      <c r="A87" s="51"/>
      <c r="B87" s="31" t="s">
        <v>122</v>
      </c>
      <c r="C87" s="31"/>
      <c r="D87" s="46">
        <v>6</v>
      </c>
      <c r="E87" s="31"/>
      <c r="F87" s="52"/>
    </row>
    <row r="88" spans="1:6" ht="25.5" hidden="1" x14ac:dyDescent="0.2">
      <c r="A88" s="51"/>
      <c r="B88" s="47" t="s">
        <v>123</v>
      </c>
      <c r="C88" s="31"/>
      <c r="D88" s="46">
        <v>6</v>
      </c>
      <c r="E88" s="31"/>
      <c r="F88" s="52"/>
    </row>
    <row r="89" spans="1:6" hidden="1" x14ac:dyDescent="0.2">
      <c r="A89" s="51" t="s">
        <v>124</v>
      </c>
      <c r="B89" s="31" t="s">
        <v>125</v>
      </c>
      <c r="C89" s="31"/>
      <c r="D89" s="31">
        <v>0.4</v>
      </c>
      <c r="E89" s="31"/>
      <c r="F89" s="52"/>
    </row>
    <row r="90" spans="1:6" hidden="1" x14ac:dyDescent="0.2">
      <c r="A90" s="51"/>
      <c r="B90" s="31" t="s">
        <v>126</v>
      </c>
      <c r="C90" s="31"/>
      <c r="D90" s="31">
        <v>0.4</v>
      </c>
      <c r="E90" s="31"/>
      <c r="F90" s="74"/>
    </row>
    <row r="91" spans="1:6" hidden="1" x14ac:dyDescent="0.2">
      <c r="A91" s="51"/>
      <c r="B91" s="31" t="s">
        <v>125</v>
      </c>
      <c r="C91" s="31"/>
      <c r="D91" s="46">
        <v>6</v>
      </c>
      <c r="E91" s="31"/>
      <c r="F91" s="52"/>
    </row>
    <row r="92" spans="1:6" hidden="1" x14ac:dyDescent="0.2">
      <c r="A92" s="51"/>
      <c r="B92" s="31" t="s">
        <v>126</v>
      </c>
      <c r="C92" s="31"/>
      <c r="D92" s="46">
        <v>6</v>
      </c>
      <c r="E92" s="31"/>
      <c r="F92" s="74"/>
    </row>
    <row r="93" spans="1:6" ht="25.5" hidden="1" x14ac:dyDescent="0.2">
      <c r="A93" s="53" t="s">
        <v>127</v>
      </c>
      <c r="B93" s="49" t="s">
        <v>128</v>
      </c>
      <c r="C93" s="31"/>
      <c r="D93" s="31">
        <v>0.4</v>
      </c>
      <c r="E93" s="31"/>
      <c r="F93" s="74"/>
    </row>
    <row r="94" spans="1:6" hidden="1" x14ac:dyDescent="0.2">
      <c r="A94" s="51"/>
      <c r="B94" s="31" t="s">
        <v>129</v>
      </c>
      <c r="C94" s="31"/>
      <c r="D94" s="31">
        <v>0.4</v>
      </c>
      <c r="E94" s="31"/>
      <c r="F94" s="52"/>
    </row>
    <row r="95" spans="1:6" ht="25.5" hidden="1" x14ac:dyDescent="0.2">
      <c r="A95" s="51"/>
      <c r="B95" s="49" t="s">
        <v>128</v>
      </c>
      <c r="C95" s="31"/>
      <c r="D95" s="46">
        <v>6</v>
      </c>
      <c r="E95" s="31"/>
      <c r="F95" s="74"/>
    </row>
    <row r="96" spans="1:6" hidden="1" x14ac:dyDescent="0.2">
      <c r="A96" s="51"/>
      <c r="B96" s="31" t="s">
        <v>129</v>
      </c>
      <c r="C96" s="31"/>
      <c r="D96" s="46">
        <v>6</v>
      </c>
      <c r="E96" s="31"/>
      <c r="F96" s="52"/>
    </row>
    <row r="97" spans="1:6" ht="13.5" hidden="1" x14ac:dyDescent="0.25">
      <c r="A97" s="51" t="s">
        <v>130</v>
      </c>
      <c r="B97" s="40" t="s">
        <v>108</v>
      </c>
      <c r="C97" s="31"/>
      <c r="D97" s="31"/>
      <c r="E97" s="31"/>
      <c r="F97" s="52"/>
    </row>
    <row r="98" spans="1:6" ht="25.5" hidden="1" x14ac:dyDescent="0.2">
      <c r="A98" s="51"/>
      <c r="B98" s="33" t="s">
        <v>109</v>
      </c>
      <c r="C98" s="31"/>
      <c r="D98" s="48">
        <v>0.4</v>
      </c>
      <c r="E98" s="31"/>
      <c r="F98" s="52"/>
    </row>
    <row r="99" spans="1:6" hidden="1" x14ac:dyDescent="0.2">
      <c r="A99" s="51"/>
      <c r="B99" s="33" t="s">
        <v>110</v>
      </c>
      <c r="C99" s="31"/>
      <c r="D99" s="31">
        <v>0.4</v>
      </c>
      <c r="E99" s="31"/>
      <c r="F99" s="74"/>
    </row>
    <row r="100" spans="1:6" hidden="1" x14ac:dyDescent="0.2">
      <c r="A100" s="51"/>
      <c r="B100" s="33" t="s">
        <v>111</v>
      </c>
      <c r="C100" s="31"/>
      <c r="D100" s="31">
        <v>0.4</v>
      </c>
      <c r="E100" s="31"/>
      <c r="F100" s="52"/>
    </row>
    <row r="101" spans="1:6" hidden="1" x14ac:dyDescent="0.2">
      <c r="A101" s="51"/>
      <c r="B101" s="47" t="s">
        <v>112</v>
      </c>
      <c r="C101" s="31"/>
      <c r="D101" s="31">
        <v>0.4</v>
      </c>
      <c r="E101" s="31"/>
      <c r="F101" s="52"/>
    </row>
    <row r="102" spans="1:6" hidden="1" x14ac:dyDescent="0.2">
      <c r="A102" s="51"/>
      <c r="B102" s="47" t="s">
        <v>113</v>
      </c>
      <c r="C102" s="31"/>
      <c r="D102" s="31">
        <v>0.4</v>
      </c>
      <c r="E102" s="31"/>
      <c r="F102" s="52"/>
    </row>
    <row r="103" spans="1:6" hidden="1" x14ac:dyDescent="0.2">
      <c r="A103" s="51"/>
      <c r="B103" s="47" t="s">
        <v>114</v>
      </c>
      <c r="C103" s="31"/>
      <c r="D103" s="31">
        <v>0.4</v>
      </c>
      <c r="E103" s="31"/>
      <c r="F103" s="52"/>
    </row>
    <row r="104" spans="1:6" ht="25.5" hidden="1" x14ac:dyDescent="0.2">
      <c r="A104" s="51"/>
      <c r="B104" s="33" t="s">
        <v>109</v>
      </c>
      <c r="C104" s="31"/>
      <c r="D104" s="46">
        <v>6</v>
      </c>
      <c r="E104" s="31"/>
      <c r="F104" s="52"/>
    </row>
    <row r="105" spans="1:6" hidden="1" x14ac:dyDescent="0.2">
      <c r="A105" s="51"/>
      <c r="B105" s="33" t="s">
        <v>110</v>
      </c>
      <c r="C105" s="31"/>
      <c r="D105" s="46">
        <v>6</v>
      </c>
      <c r="E105" s="31"/>
      <c r="F105" s="74"/>
    </row>
    <row r="106" spans="1:6" hidden="1" x14ac:dyDescent="0.2">
      <c r="A106" s="51"/>
      <c r="B106" s="33" t="s">
        <v>111</v>
      </c>
      <c r="C106" s="31"/>
      <c r="D106" s="46">
        <v>6</v>
      </c>
      <c r="E106" s="31"/>
      <c r="F106" s="52"/>
    </row>
    <row r="107" spans="1:6" hidden="1" x14ac:dyDescent="0.2">
      <c r="A107" s="51"/>
      <c r="B107" s="47" t="s">
        <v>112</v>
      </c>
      <c r="C107" s="31"/>
      <c r="D107" s="46">
        <v>6</v>
      </c>
      <c r="E107" s="31"/>
      <c r="F107" s="52"/>
    </row>
    <row r="108" spans="1:6" hidden="1" x14ac:dyDescent="0.2">
      <c r="A108" s="51"/>
      <c r="B108" s="47" t="s">
        <v>113</v>
      </c>
      <c r="C108" s="31"/>
      <c r="D108" s="46">
        <v>6</v>
      </c>
      <c r="E108" s="31"/>
      <c r="F108" s="52"/>
    </row>
    <row r="109" spans="1:6" ht="13.5" hidden="1" thickBot="1" x14ac:dyDescent="0.25">
      <c r="A109" s="54"/>
      <c r="B109" s="70" t="s">
        <v>114</v>
      </c>
      <c r="C109" s="55"/>
      <c r="D109" s="71">
        <v>6</v>
      </c>
      <c r="E109" s="175"/>
      <c r="F109" s="180"/>
    </row>
    <row r="110" spans="1:6" s="98" customFormat="1" hidden="1" x14ac:dyDescent="0.2">
      <c r="A110" s="220"/>
      <c r="B110" s="189"/>
      <c r="C110" s="175"/>
      <c r="D110" s="176"/>
      <c r="E110" s="175"/>
      <c r="F110" s="180"/>
    </row>
    <row r="111" spans="1:6" s="98" customFormat="1" ht="63.75" hidden="1" x14ac:dyDescent="0.2">
      <c r="A111" s="277" t="s">
        <v>13</v>
      </c>
      <c r="B111" s="30" t="s">
        <v>143</v>
      </c>
      <c r="C111" s="92"/>
      <c r="D111" s="31"/>
      <c r="E111" s="175"/>
      <c r="F111" s="180"/>
    </row>
    <row r="112" spans="1:6" s="98" customFormat="1" ht="38.25" hidden="1" x14ac:dyDescent="0.2">
      <c r="A112" s="220"/>
      <c r="B112" s="30" t="s">
        <v>144</v>
      </c>
      <c r="C112" s="92">
        <v>2023</v>
      </c>
      <c r="D112" s="42" t="s">
        <v>194</v>
      </c>
      <c r="E112" s="275">
        <f>E113</f>
        <v>0</v>
      </c>
      <c r="F112" s="275">
        <f>F113</f>
        <v>0</v>
      </c>
    </row>
    <row r="113" spans="1:7" s="98" customFormat="1" hidden="1" x14ac:dyDescent="0.2">
      <c r="A113" s="220"/>
      <c r="B113" s="31" t="s">
        <v>277</v>
      </c>
      <c r="C113" s="46" t="s">
        <v>194</v>
      </c>
      <c r="D113" s="31" t="s">
        <v>194</v>
      </c>
      <c r="E113" s="175">
        <f>E118</f>
        <v>0</v>
      </c>
      <c r="F113" s="175">
        <f>F118</f>
        <v>0</v>
      </c>
    </row>
    <row r="114" spans="1:7" s="98" customFormat="1" hidden="1" x14ac:dyDescent="0.2">
      <c r="A114" s="220"/>
      <c r="B114" s="33" t="s">
        <v>278</v>
      </c>
      <c r="C114" s="46" t="s">
        <v>194</v>
      </c>
      <c r="D114" s="31" t="s">
        <v>194</v>
      </c>
      <c r="E114" s="175"/>
      <c r="F114" s="180"/>
    </row>
    <row r="115" spans="1:7" s="98" customFormat="1" hidden="1" x14ac:dyDescent="0.2">
      <c r="A115" s="220"/>
      <c r="B115" s="31" t="s">
        <v>147</v>
      </c>
      <c r="C115" s="46" t="s">
        <v>194</v>
      </c>
      <c r="D115" s="31" t="s">
        <v>194</v>
      </c>
      <c r="E115" s="175"/>
      <c r="F115" s="180"/>
    </row>
    <row r="116" spans="1:7" s="98" customFormat="1" hidden="1" x14ac:dyDescent="0.2">
      <c r="A116" s="220"/>
      <c r="B116" s="31" t="s">
        <v>279</v>
      </c>
      <c r="C116" s="46" t="s">
        <v>194</v>
      </c>
      <c r="D116" s="31"/>
      <c r="E116" s="175"/>
      <c r="F116" s="180"/>
    </row>
    <row r="117" spans="1:7" s="98" customFormat="1" hidden="1" x14ac:dyDescent="0.2">
      <c r="A117" s="220"/>
      <c r="B117" s="33" t="s">
        <v>280</v>
      </c>
      <c r="C117" s="46" t="s">
        <v>194</v>
      </c>
      <c r="D117" s="31"/>
      <c r="E117" s="175"/>
      <c r="F117" s="180"/>
    </row>
    <row r="118" spans="1:7" s="98" customFormat="1" hidden="1" x14ac:dyDescent="0.2">
      <c r="A118" s="220"/>
      <c r="B118" s="33" t="s">
        <v>281</v>
      </c>
      <c r="C118" s="46">
        <v>2023</v>
      </c>
      <c r="D118" s="46" t="s">
        <v>282</v>
      </c>
      <c r="E118" s="175"/>
      <c r="F118" s="180"/>
    </row>
    <row r="119" spans="1:7" s="98" customFormat="1" hidden="1" x14ac:dyDescent="0.2">
      <c r="A119" s="220"/>
      <c r="B119" s="189"/>
      <c r="C119" s="175"/>
      <c r="D119" s="176"/>
      <c r="E119" s="175"/>
      <c r="F119" s="180"/>
    </row>
    <row r="120" spans="1:7" s="98" customFormat="1" hidden="1" x14ac:dyDescent="0.2">
      <c r="A120" s="220"/>
      <c r="B120" s="189"/>
      <c r="C120" s="175"/>
      <c r="D120" s="176"/>
      <c r="E120" s="175"/>
      <c r="F120" s="180"/>
    </row>
    <row r="121" spans="1:7" s="98" customFormat="1" ht="38.25" x14ac:dyDescent="0.2">
      <c r="A121" s="221" t="s">
        <v>13</v>
      </c>
      <c r="B121" s="30" t="s">
        <v>199</v>
      </c>
      <c r="C121" s="183"/>
      <c r="D121" s="183"/>
      <c r="E121" s="30"/>
      <c r="F121" s="222"/>
    </row>
    <row r="122" spans="1:7" s="98" customFormat="1" x14ac:dyDescent="0.2">
      <c r="A122" s="223" t="s">
        <v>16</v>
      </c>
      <c r="B122" s="30" t="s">
        <v>202</v>
      </c>
      <c r="C122" s="183">
        <f>C20</f>
        <v>2024</v>
      </c>
      <c r="D122" s="183">
        <v>0.4</v>
      </c>
      <c r="E122" s="30">
        <f>E123</f>
        <v>15</v>
      </c>
      <c r="F122" s="224">
        <f>F123</f>
        <v>225</v>
      </c>
    </row>
    <row r="123" spans="1:7" s="98" customFormat="1" hidden="1" x14ac:dyDescent="0.2">
      <c r="A123" s="225" t="s">
        <v>72</v>
      </c>
      <c r="B123" s="33" t="s">
        <v>219</v>
      </c>
      <c r="C123" s="177"/>
      <c r="D123" s="177">
        <v>0.4</v>
      </c>
      <c r="E123" s="33">
        <f>E124</f>
        <v>15</v>
      </c>
      <c r="F123" s="226">
        <f>F124</f>
        <v>225</v>
      </c>
    </row>
    <row r="124" spans="1:7" s="98" customFormat="1" ht="25.5" x14ac:dyDescent="0.2">
      <c r="A124" s="227" t="s">
        <v>242</v>
      </c>
      <c r="B124" s="228" t="s">
        <v>263</v>
      </c>
      <c r="C124" s="11"/>
      <c r="D124" s="177">
        <v>0.4</v>
      </c>
      <c r="E124" s="33">
        <v>15</v>
      </c>
      <c r="F124" s="226">
        <v>225</v>
      </c>
    </row>
    <row r="125" spans="1:7" s="98" customFormat="1" ht="25.5" x14ac:dyDescent="0.2">
      <c r="A125" s="225" t="s">
        <v>73</v>
      </c>
      <c r="B125" s="33" t="s">
        <v>218</v>
      </c>
      <c r="C125" s="177"/>
      <c r="D125" s="177">
        <v>0.4</v>
      </c>
      <c r="E125" s="177" t="s">
        <v>194</v>
      </c>
      <c r="F125" s="229" t="s">
        <v>194</v>
      </c>
    </row>
    <row r="126" spans="1:7" s="98" customFormat="1" x14ac:dyDescent="0.2">
      <c r="A126" s="225" t="s">
        <v>180</v>
      </c>
      <c r="B126" s="33" t="s">
        <v>217</v>
      </c>
      <c r="C126" s="177"/>
      <c r="D126" s="177">
        <v>0.4</v>
      </c>
      <c r="E126" s="177" t="s">
        <v>194</v>
      </c>
      <c r="F126" s="229" t="s">
        <v>194</v>
      </c>
    </row>
    <row r="127" spans="1:7" s="98" customFormat="1" x14ac:dyDescent="0.2">
      <c r="A127" s="223" t="s">
        <v>70</v>
      </c>
      <c r="B127" s="30" t="s">
        <v>203</v>
      </c>
      <c r="C127" s="183">
        <f>C122</f>
        <v>2024</v>
      </c>
      <c r="D127" s="183">
        <v>0.4</v>
      </c>
      <c r="E127" s="30">
        <f>E128</f>
        <v>363</v>
      </c>
      <c r="F127" s="222">
        <f>F128</f>
        <v>9047</v>
      </c>
    </row>
    <row r="128" spans="1:7" s="98" customFormat="1" hidden="1" x14ac:dyDescent="0.2">
      <c r="A128" s="230" t="s">
        <v>74</v>
      </c>
      <c r="B128" s="33" t="s">
        <v>216</v>
      </c>
      <c r="C128" s="11"/>
      <c r="D128" s="11">
        <v>0.4</v>
      </c>
      <c r="E128" s="33">
        <f>E129</f>
        <v>363</v>
      </c>
      <c r="F128" s="231">
        <f>F129</f>
        <v>9047</v>
      </c>
      <c r="G128" s="98">
        <v>150</v>
      </c>
    </row>
    <row r="129" spans="1:6" s="98" customFormat="1" ht="25.5" x14ac:dyDescent="0.2">
      <c r="A129" s="225" t="s">
        <v>248</v>
      </c>
      <c r="B129" s="33" t="s">
        <v>261</v>
      </c>
      <c r="C129" s="177"/>
      <c r="D129" s="177">
        <v>0.4</v>
      </c>
      <c r="E129" s="33">
        <v>363</v>
      </c>
      <c r="F129" s="226">
        <v>9047</v>
      </c>
    </row>
    <row r="130" spans="1:6" s="98" customFormat="1" ht="25.5" hidden="1" x14ac:dyDescent="0.2">
      <c r="A130" s="230" t="s">
        <v>75</v>
      </c>
      <c r="B130" s="33" t="s">
        <v>215</v>
      </c>
      <c r="C130" s="11"/>
      <c r="D130" s="11">
        <v>0.4</v>
      </c>
      <c r="E130" s="210" t="s">
        <v>194</v>
      </c>
      <c r="F130" s="232" t="s">
        <v>194</v>
      </c>
    </row>
    <row r="131" spans="1:6" s="98" customFormat="1" ht="25.5" x14ac:dyDescent="0.2">
      <c r="A131" s="230" t="s">
        <v>249</v>
      </c>
      <c r="B131" s="33" t="s">
        <v>262</v>
      </c>
      <c r="C131" s="11"/>
      <c r="D131" s="11">
        <v>0.4</v>
      </c>
      <c r="E131" s="177" t="s">
        <v>194</v>
      </c>
      <c r="F131" s="229" t="s">
        <v>194</v>
      </c>
    </row>
    <row r="132" spans="1:6" s="215" customFormat="1" ht="13.5" thickBot="1" x14ac:dyDescent="0.25">
      <c r="A132" s="233" t="s">
        <v>181</v>
      </c>
      <c r="B132" s="234" t="s">
        <v>214</v>
      </c>
      <c r="C132" s="235">
        <f>C127</f>
        <v>2024</v>
      </c>
      <c r="D132" s="236" t="s">
        <v>260</v>
      </c>
      <c r="E132" s="237" t="s">
        <v>194</v>
      </c>
      <c r="F132" s="238" t="s">
        <v>194</v>
      </c>
    </row>
    <row r="133" spans="1:6" s="98" customFormat="1" hidden="1" x14ac:dyDescent="0.2">
      <c r="A133" s="216" t="s">
        <v>200</v>
      </c>
      <c r="B133" s="60" t="s">
        <v>202</v>
      </c>
      <c r="C133" s="217"/>
      <c r="D133" s="218" t="s">
        <v>221</v>
      </c>
      <c r="E133" s="60" t="s">
        <v>194</v>
      </c>
      <c r="F133" s="219" t="s">
        <v>194</v>
      </c>
    </row>
    <row r="134" spans="1:6" s="98" customFormat="1" hidden="1" x14ac:dyDescent="0.2">
      <c r="A134" s="186" t="s">
        <v>201</v>
      </c>
      <c r="B134" s="30" t="s">
        <v>203</v>
      </c>
      <c r="C134" s="183"/>
      <c r="D134" s="187" t="s">
        <v>221</v>
      </c>
      <c r="E134" s="30" t="s">
        <v>194</v>
      </c>
      <c r="F134" s="185" t="s">
        <v>194</v>
      </c>
    </row>
    <row r="135" spans="1:6" s="98" customFormat="1" hidden="1" x14ac:dyDescent="0.2">
      <c r="A135" s="178" t="s">
        <v>204</v>
      </c>
      <c r="B135" s="33" t="s">
        <v>205</v>
      </c>
      <c r="C135" s="177"/>
      <c r="D135" s="188" t="s">
        <v>221</v>
      </c>
      <c r="E135" s="33" t="s">
        <v>194</v>
      </c>
      <c r="F135" s="11" t="s">
        <v>194</v>
      </c>
    </row>
    <row r="136" spans="1:6" s="98" customFormat="1" hidden="1" x14ac:dyDescent="0.2">
      <c r="A136" s="178" t="s">
        <v>206</v>
      </c>
      <c r="B136" s="33" t="s">
        <v>208</v>
      </c>
      <c r="C136" s="177"/>
      <c r="D136" s="188" t="s">
        <v>221</v>
      </c>
      <c r="E136" s="33" t="s">
        <v>194</v>
      </c>
      <c r="F136" s="11" t="s">
        <v>194</v>
      </c>
    </row>
    <row r="137" spans="1:6" s="98" customFormat="1" hidden="1" x14ac:dyDescent="0.2">
      <c r="A137" s="178" t="s">
        <v>207</v>
      </c>
      <c r="B137" s="33" t="s">
        <v>209</v>
      </c>
      <c r="C137" s="177"/>
      <c r="D137" s="188" t="s">
        <v>221</v>
      </c>
      <c r="E137" s="33" t="s">
        <v>194</v>
      </c>
      <c r="F137" s="11" t="s">
        <v>194</v>
      </c>
    </row>
    <row r="138" spans="1:6" hidden="1" x14ac:dyDescent="0.2">
      <c r="A138" s="179" t="s">
        <v>210</v>
      </c>
      <c r="B138" s="33" t="s">
        <v>205</v>
      </c>
      <c r="C138" s="11"/>
      <c r="D138" s="188" t="s">
        <v>221</v>
      </c>
      <c r="E138" s="33" t="s">
        <v>194</v>
      </c>
      <c r="F138" s="11" t="s">
        <v>194</v>
      </c>
    </row>
    <row r="139" spans="1:6" hidden="1" x14ac:dyDescent="0.2">
      <c r="A139" s="179" t="s">
        <v>211</v>
      </c>
      <c r="B139" s="33" t="s">
        <v>208</v>
      </c>
      <c r="C139" s="11"/>
      <c r="D139" s="188" t="s">
        <v>221</v>
      </c>
      <c r="E139" s="33" t="s">
        <v>194</v>
      </c>
      <c r="F139" s="11" t="s">
        <v>194</v>
      </c>
    </row>
    <row r="140" spans="1:6" ht="15.75" customHeight="1" x14ac:dyDescent="0.2"/>
    <row r="141" spans="1:6" s="98" customFormat="1" ht="54" customHeight="1" x14ac:dyDescent="0.2">
      <c r="A141" s="328" t="s">
        <v>81</v>
      </c>
      <c r="B141" s="328"/>
      <c r="E141" s="182"/>
      <c r="F141" s="182" t="s">
        <v>251</v>
      </c>
    </row>
    <row r="142" spans="1:6" ht="39.75" customHeight="1" x14ac:dyDescent="0.2">
      <c r="E142" s="182"/>
      <c r="F142" s="182"/>
    </row>
    <row r="143" spans="1:6" x14ac:dyDescent="0.2">
      <c r="A143" s="328" t="s">
        <v>191</v>
      </c>
      <c r="B143" s="328"/>
      <c r="E143" s="327" t="s">
        <v>192</v>
      </c>
      <c r="F143" s="327"/>
    </row>
  </sheetData>
  <mergeCells count="11">
    <mergeCell ref="E2:F2"/>
    <mergeCell ref="E3:F3"/>
    <mergeCell ref="E4:F4"/>
    <mergeCell ref="E5:F5"/>
    <mergeCell ref="A143:B143"/>
    <mergeCell ref="E143:F143"/>
    <mergeCell ref="A8:F10"/>
    <mergeCell ref="E6:F6"/>
    <mergeCell ref="A141:B141"/>
    <mergeCell ref="B33:B34"/>
    <mergeCell ref="A33:A34"/>
  </mergeCells>
  <pageMargins left="0.98425196850393704" right="0.19685039370078741" top="0.39370078740157483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8"/>
  <sheetViews>
    <sheetView workbookViewId="0">
      <selection activeCell="G1" sqref="G1:P1048576"/>
    </sheetView>
  </sheetViews>
  <sheetFormatPr defaultRowHeight="12.75" x14ac:dyDescent="0.2"/>
  <cols>
    <col min="1" max="1" width="5.42578125" style="1" customWidth="1"/>
    <col min="2" max="2" width="19.7109375" style="1" customWidth="1"/>
    <col min="3" max="3" width="14" style="1" customWidth="1"/>
    <col min="4" max="4" width="17.5703125" style="1" customWidth="1"/>
    <col min="5" max="5" width="15.140625" style="1" customWidth="1"/>
    <col min="6" max="6" width="17.7109375" style="1" customWidth="1"/>
    <col min="7" max="7" width="0" style="1" hidden="1" customWidth="1"/>
    <col min="8" max="9" width="10" style="1" hidden="1" customWidth="1"/>
    <col min="10" max="16" width="0" style="1" hidden="1" customWidth="1"/>
    <col min="17" max="16384" width="9.140625" style="1"/>
  </cols>
  <sheetData>
    <row r="1" spans="1:10" x14ac:dyDescent="0.2">
      <c r="A1" s="27"/>
      <c r="B1" s="27"/>
      <c r="C1" s="27"/>
      <c r="D1" s="27"/>
      <c r="E1" s="28"/>
      <c r="F1" s="29" t="s">
        <v>170</v>
      </c>
    </row>
    <row r="2" spans="1:10" x14ac:dyDescent="0.2">
      <c r="A2" s="27"/>
      <c r="B2" s="27"/>
      <c r="C2" s="27"/>
      <c r="D2" s="27"/>
      <c r="E2" s="333" t="s">
        <v>83</v>
      </c>
      <c r="F2" s="333"/>
    </row>
    <row r="3" spans="1:10" x14ac:dyDescent="0.2">
      <c r="A3" s="27"/>
      <c r="B3" s="27"/>
      <c r="C3" s="27"/>
      <c r="D3" s="27"/>
      <c r="E3" s="333" t="s">
        <v>84</v>
      </c>
      <c r="F3" s="333"/>
    </row>
    <row r="4" spans="1:10" x14ac:dyDescent="0.2">
      <c r="A4" s="27"/>
      <c r="B4" s="27"/>
      <c r="C4" s="27"/>
      <c r="D4" s="27"/>
      <c r="E4" s="333" t="s">
        <v>85</v>
      </c>
      <c r="F4" s="333"/>
    </row>
    <row r="5" spans="1:10" x14ac:dyDescent="0.2">
      <c r="A5" s="27"/>
      <c r="B5" s="27"/>
      <c r="C5" s="27"/>
      <c r="D5" s="27"/>
      <c r="E5" s="333" t="s">
        <v>86</v>
      </c>
      <c r="F5" s="333"/>
    </row>
    <row r="7" spans="1:10" x14ac:dyDescent="0.2">
      <c r="A7" s="329" t="s">
        <v>292</v>
      </c>
      <c r="B7" s="329"/>
      <c r="C7" s="329"/>
      <c r="D7" s="329"/>
      <c r="E7" s="329"/>
      <c r="F7" s="329"/>
    </row>
    <row r="8" spans="1:10" ht="24.75" customHeight="1" x14ac:dyDescent="0.2">
      <c r="A8" s="329"/>
      <c r="B8" s="329"/>
      <c r="C8" s="329"/>
      <c r="D8" s="329"/>
      <c r="E8" s="329"/>
      <c r="F8" s="329"/>
    </row>
    <row r="9" spans="1:10" ht="13.5" thickBot="1" x14ac:dyDescent="0.25"/>
    <row r="10" spans="1:10" ht="30" customHeight="1" x14ac:dyDescent="0.2">
      <c r="A10" s="337" t="s">
        <v>15</v>
      </c>
      <c r="B10" s="336" t="s">
        <v>25</v>
      </c>
      <c r="C10" s="336" t="s">
        <v>171</v>
      </c>
      <c r="D10" s="336"/>
      <c r="E10" s="336"/>
      <c r="F10" s="340" t="s">
        <v>172</v>
      </c>
    </row>
    <row r="11" spans="1:10" ht="51.75" thickBot="1" x14ac:dyDescent="0.25">
      <c r="A11" s="338"/>
      <c r="B11" s="339"/>
      <c r="C11" s="152" t="s">
        <v>173</v>
      </c>
      <c r="D11" s="152" t="s">
        <v>174</v>
      </c>
      <c r="E11" s="152" t="s">
        <v>175</v>
      </c>
      <c r="F11" s="341"/>
    </row>
    <row r="12" spans="1:10" ht="13.5" thickBot="1" x14ac:dyDescent="0.25">
      <c r="A12" s="87">
        <v>1</v>
      </c>
      <c r="B12" s="88">
        <v>2</v>
      </c>
      <c r="C12" s="88">
        <v>3</v>
      </c>
      <c r="D12" s="88">
        <v>4</v>
      </c>
      <c r="E12" s="88">
        <v>5</v>
      </c>
      <c r="F12" s="89">
        <v>6</v>
      </c>
    </row>
    <row r="13" spans="1:10" ht="101.25" customHeight="1" x14ac:dyDescent="0.2">
      <c r="A13" s="86" t="s">
        <v>12</v>
      </c>
      <c r="B13" s="60" t="s">
        <v>266</v>
      </c>
      <c r="C13" s="197">
        <f>'№ 3'!D34*1000</f>
        <v>7484616</v>
      </c>
      <c r="D13" s="35">
        <f>'кол-во'!R15</f>
        <v>378</v>
      </c>
      <c r="E13" s="36">
        <f>'кол-во'!S15</f>
        <v>9272</v>
      </c>
      <c r="F13" s="166">
        <f>C13/D13</f>
        <v>19800.571428571428</v>
      </c>
      <c r="G13" s="168">
        <f>(F13*D13)/E13</f>
        <v>807.22778257118205</v>
      </c>
      <c r="J13" s="164">
        <f>F13+F22</f>
        <v>33777.428571428572</v>
      </c>
    </row>
    <row r="14" spans="1:10" hidden="1" x14ac:dyDescent="0.2">
      <c r="A14" s="75" t="s">
        <v>178</v>
      </c>
      <c r="B14" s="32"/>
      <c r="C14" s="198">
        <v>812621.52</v>
      </c>
      <c r="D14" s="48">
        <v>108</v>
      </c>
      <c r="E14" s="36">
        <v>1469</v>
      </c>
      <c r="F14" s="166">
        <f>C14/D14</f>
        <v>7524.2733333333335</v>
      </c>
      <c r="G14" s="168">
        <f>(F14*D14)/E14</f>
        <v>553.18006807351946</v>
      </c>
    </row>
    <row r="15" spans="1:10" hidden="1" x14ac:dyDescent="0.2">
      <c r="A15" s="72"/>
      <c r="B15" s="33" t="s">
        <v>91</v>
      </c>
      <c r="C15" s="198" t="e">
        <f>#REF!</f>
        <v>#REF!</v>
      </c>
      <c r="D15" s="35">
        <f>'кол-во'!R7</f>
        <v>280</v>
      </c>
      <c r="E15" s="36">
        <f>'кол-во'!S7</f>
        <v>3656</v>
      </c>
      <c r="F15" s="76" t="e">
        <f>(C15*D15)/E15</f>
        <v>#REF!</v>
      </c>
      <c r="G15" s="168"/>
      <c r="H15" s="97" t="e">
        <f>C15*D15</f>
        <v>#REF!</v>
      </c>
      <c r="I15" s="342" t="e">
        <f>H15+H16</f>
        <v>#REF!</v>
      </c>
    </row>
    <row r="16" spans="1:10" ht="25.5" hidden="1" x14ac:dyDescent="0.2">
      <c r="A16" s="72"/>
      <c r="B16" s="33" t="s">
        <v>92</v>
      </c>
      <c r="C16" s="198" t="e">
        <f>#REF!</f>
        <v>#REF!</v>
      </c>
      <c r="D16" s="35">
        <f>'кол-во'!R8</f>
        <v>94</v>
      </c>
      <c r="E16" s="36">
        <f>'кол-во'!S8</f>
        <v>3903</v>
      </c>
      <c r="F16" s="76" t="e">
        <f>(C16*D16)/E16</f>
        <v>#REF!</v>
      </c>
      <c r="G16" s="168"/>
      <c r="H16" s="97" t="e">
        <f>C16*D16</f>
        <v>#REF!</v>
      </c>
      <c r="I16" s="309"/>
    </row>
    <row r="17" spans="1:12" ht="38.25" hidden="1" x14ac:dyDescent="0.2">
      <c r="A17" s="72"/>
      <c r="B17" s="33" t="s">
        <v>68</v>
      </c>
      <c r="C17" s="198" t="e">
        <f>#REF!+#REF!</f>
        <v>#REF!</v>
      </c>
      <c r="D17" s="35">
        <f>'кол-во'!R10</f>
        <v>3</v>
      </c>
      <c r="E17" s="36">
        <f>'кол-во'!S10</f>
        <v>1698</v>
      </c>
      <c r="F17" s="76" t="e">
        <f>(C17*D17)/E17</f>
        <v>#REF!</v>
      </c>
      <c r="G17" s="168"/>
    </row>
    <row r="18" spans="1:12" hidden="1" x14ac:dyDescent="0.2">
      <c r="A18" s="75" t="s">
        <v>0</v>
      </c>
      <c r="B18" s="32"/>
      <c r="C18" s="199"/>
      <c r="D18" s="35"/>
      <c r="E18" s="36"/>
      <c r="F18" s="167"/>
      <c r="G18" s="168"/>
    </row>
    <row r="19" spans="1:12" hidden="1" x14ac:dyDescent="0.2">
      <c r="A19" s="72"/>
      <c r="B19" s="33" t="s">
        <v>179</v>
      </c>
      <c r="C19" s="198" t="e">
        <f>#REF!</f>
        <v>#REF!</v>
      </c>
      <c r="D19" s="35">
        <f>'кол-во'!R11</f>
        <v>1</v>
      </c>
      <c r="E19" s="36">
        <f>'кол-во'!S11</f>
        <v>15</v>
      </c>
      <c r="F19" s="76" t="e">
        <f>(C19*D19)/E19</f>
        <v>#REF!</v>
      </c>
      <c r="G19" s="168"/>
    </row>
    <row r="20" spans="1:12" ht="25.5" hidden="1" x14ac:dyDescent="0.2">
      <c r="A20" s="72"/>
      <c r="B20" s="33" t="s">
        <v>92</v>
      </c>
      <c r="C20" s="198" t="e">
        <f>#REF!</f>
        <v>#REF!</v>
      </c>
      <c r="D20" s="35">
        <f>'кол-во'!R12</f>
        <v>0</v>
      </c>
      <c r="E20" s="36">
        <f>'кол-во'!S12</f>
        <v>0</v>
      </c>
      <c r="F20" s="76" t="e">
        <f t="shared" ref="F20:F21" si="0">(C20*D20)/E20</f>
        <v>#REF!</v>
      </c>
      <c r="G20" s="168"/>
    </row>
    <row r="21" spans="1:12" ht="38.25" hidden="1" x14ac:dyDescent="0.2">
      <c r="A21" s="72"/>
      <c r="B21" s="33" t="s">
        <v>68</v>
      </c>
      <c r="C21" s="198" t="e">
        <f>#REF!+#REF!</f>
        <v>#REF!</v>
      </c>
      <c r="D21" s="35">
        <f>'кол-во'!R13</f>
        <v>0</v>
      </c>
      <c r="E21" s="36">
        <f>'кол-во'!S13</f>
        <v>0</v>
      </c>
      <c r="F21" s="76" t="e">
        <f t="shared" si="0"/>
        <v>#REF!</v>
      </c>
      <c r="G21" s="168"/>
      <c r="J21" s="23"/>
      <c r="L21" s="23"/>
    </row>
    <row r="22" spans="1:12" ht="114" customHeight="1" x14ac:dyDescent="0.2">
      <c r="A22" s="73" t="s">
        <v>13</v>
      </c>
      <c r="B22" s="30" t="s">
        <v>267</v>
      </c>
      <c r="C22" s="197">
        <f>'№ 3'!E34*1000</f>
        <v>4109196</v>
      </c>
      <c r="D22" s="35">
        <f>D13-D23</f>
        <v>294</v>
      </c>
      <c r="E22" s="36">
        <f>E13-E23</f>
        <v>4715</v>
      </c>
      <c r="F22" s="166">
        <f>C22/D22</f>
        <v>13976.857142857143</v>
      </c>
      <c r="G22" s="168">
        <f>(F22*D22)/E22</f>
        <v>871.51558854718985</v>
      </c>
      <c r="J22" s="164">
        <f>G13+G22</f>
        <v>1678.7433711183719</v>
      </c>
      <c r="L22" s="23"/>
    </row>
    <row r="23" spans="1:12" s="98" customFormat="1" ht="83.25" customHeight="1" x14ac:dyDescent="0.2">
      <c r="A23" s="272" t="s">
        <v>14</v>
      </c>
      <c r="B23" s="30" t="str">
        <f>'№ 3'!F11</f>
        <v>Проверка выполнения технических условий Заявителями С1.2.2</v>
      </c>
      <c r="C23" s="197">
        <f>'№ 3'!F13*1000</f>
        <v>1380603</v>
      </c>
      <c r="D23" s="35">
        <v>84</v>
      </c>
      <c r="E23" s="36">
        <v>4557</v>
      </c>
      <c r="F23" s="166">
        <f>C23/D23</f>
        <v>16435.75</v>
      </c>
      <c r="G23" s="168">
        <f>(F23*D23)/E23</f>
        <v>302.963133640553</v>
      </c>
      <c r="J23" s="164"/>
      <c r="L23" s="23"/>
    </row>
    <row r="24" spans="1:12" hidden="1" x14ac:dyDescent="0.2">
      <c r="A24" s="75" t="s">
        <v>23</v>
      </c>
      <c r="B24" s="32"/>
      <c r="C24" s="165"/>
      <c r="D24" s="31"/>
      <c r="E24" s="31"/>
      <c r="F24" s="93"/>
      <c r="J24" s="23"/>
      <c r="L24" s="23"/>
    </row>
    <row r="25" spans="1:12" hidden="1" x14ac:dyDescent="0.2">
      <c r="A25" s="51"/>
      <c r="B25" s="33" t="s">
        <v>91</v>
      </c>
      <c r="C25" s="34"/>
      <c r="D25" s="35"/>
      <c r="E25" s="36"/>
      <c r="F25" s="76"/>
      <c r="H25" s="97"/>
      <c r="I25" s="342"/>
    </row>
    <row r="26" spans="1:12" ht="26.25" hidden="1" thickBot="1" x14ac:dyDescent="0.25">
      <c r="A26" s="54"/>
      <c r="B26" s="81" t="s">
        <v>92</v>
      </c>
      <c r="C26" s="160"/>
      <c r="D26" s="161"/>
      <c r="E26" s="162"/>
      <c r="F26" s="163"/>
      <c r="H26" s="97"/>
      <c r="I26" s="309"/>
    </row>
    <row r="27" spans="1:12" ht="38.25" hidden="1" x14ac:dyDescent="0.2">
      <c r="A27" s="69"/>
      <c r="B27" s="155" t="s">
        <v>177</v>
      </c>
      <c r="C27" s="156"/>
      <c r="D27" s="157"/>
      <c r="E27" s="158"/>
      <c r="F27" s="159"/>
    </row>
    <row r="28" spans="1:12" hidden="1" x14ac:dyDescent="0.2">
      <c r="A28" s="77" t="s">
        <v>0</v>
      </c>
      <c r="B28" s="39"/>
      <c r="C28" s="31"/>
      <c r="D28" s="37"/>
      <c r="E28" s="38"/>
      <c r="F28" s="52"/>
    </row>
    <row r="29" spans="1:12" hidden="1" x14ac:dyDescent="0.2">
      <c r="A29" s="78"/>
      <c r="B29" s="33" t="s">
        <v>179</v>
      </c>
      <c r="C29" s="24"/>
      <c r="D29" s="25"/>
      <c r="E29" s="26"/>
      <c r="F29" s="79"/>
    </row>
    <row r="30" spans="1:12" ht="25.5" hidden="1" x14ac:dyDescent="0.2">
      <c r="A30" s="78"/>
      <c r="B30" s="33" t="s">
        <v>92</v>
      </c>
      <c r="C30" s="24"/>
      <c r="D30" s="25"/>
      <c r="E30" s="26"/>
      <c r="F30" s="79"/>
    </row>
    <row r="31" spans="1:12" ht="39" hidden="1" thickBot="1" x14ac:dyDescent="0.25">
      <c r="A31" s="80"/>
      <c r="B31" s="81" t="s">
        <v>68</v>
      </c>
      <c r="C31" s="82"/>
      <c r="D31" s="83"/>
      <c r="E31" s="84"/>
      <c r="F31" s="85"/>
    </row>
    <row r="35" spans="1:6" x14ac:dyDescent="0.2">
      <c r="A35" s="328" t="s">
        <v>190</v>
      </c>
      <c r="B35" s="328"/>
      <c r="E35" s="327" t="s">
        <v>251</v>
      </c>
      <c r="F35" s="327"/>
    </row>
    <row r="36" spans="1:6" ht="13.5" x14ac:dyDescent="0.25">
      <c r="A36" s="41"/>
      <c r="B36" s="27"/>
      <c r="C36" s="27"/>
      <c r="D36" s="27"/>
      <c r="E36" s="27"/>
      <c r="F36" s="27"/>
    </row>
    <row r="37" spans="1:6" ht="36.75" customHeight="1" x14ac:dyDescent="0.2"/>
    <row r="38" spans="1:6" x14ac:dyDescent="0.2">
      <c r="A38" s="328" t="s">
        <v>191</v>
      </c>
      <c r="B38" s="328"/>
      <c r="C38" s="328"/>
      <c r="E38" s="327" t="s">
        <v>192</v>
      </c>
      <c r="F38" s="327"/>
    </row>
  </sheetData>
  <mergeCells count="15">
    <mergeCell ref="I25:I26"/>
    <mergeCell ref="I15:I16"/>
    <mergeCell ref="E2:F2"/>
    <mergeCell ref="E3:F3"/>
    <mergeCell ref="E4:F4"/>
    <mergeCell ref="E5:F5"/>
    <mergeCell ref="A7:F8"/>
    <mergeCell ref="E38:F38"/>
    <mergeCell ref="A38:C38"/>
    <mergeCell ref="E35:F35"/>
    <mergeCell ref="A35:B35"/>
    <mergeCell ref="C10:E10"/>
    <mergeCell ref="A10:A11"/>
    <mergeCell ref="B10:B11"/>
    <mergeCell ref="F10:F11"/>
  </mergeCells>
  <pageMargins left="0.98425196850393704" right="0.19685039370078741" top="0.39370078740157483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56"/>
  <sheetViews>
    <sheetView view="pageBreakPreview" zoomScaleSheetLayoutView="100" workbookViewId="0">
      <selection activeCell="G1" sqref="G1:P1048576"/>
    </sheetView>
  </sheetViews>
  <sheetFormatPr defaultRowHeight="12.75" outlineLevelRow="1" x14ac:dyDescent="0.2"/>
  <cols>
    <col min="1" max="1" width="6" style="106" customWidth="1"/>
    <col min="2" max="2" width="60" style="106" customWidth="1"/>
    <col min="3" max="3" width="9.7109375" style="106" customWidth="1"/>
    <col min="4" max="4" width="12" style="106" customWidth="1"/>
    <col min="5" max="5" width="14.28515625" style="106" customWidth="1"/>
    <col min="6" max="6" width="12.42578125" style="249" customWidth="1"/>
    <col min="7" max="7" width="12" style="106" hidden="1" customWidth="1"/>
    <col min="8" max="16" width="0" style="106" hidden="1" customWidth="1"/>
    <col min="17" max="16384" width="9.140625" style="106"/>
  </cols>
  <sheetData>
    <row r="1" spans="1:8" ht="15" outlineLevel="1" x14ac:dyDescent="0.25">
      <c r="A1" s="105"/>
      <c r="B1" s="144"/>
      <c r="C1" s="247"/>
      <c r="D1" s="248"/>
      <c r="E1" s="343" t="s">
        <v>184</v>
      </c>
      <c r="F1" s="343"/>
    </row>
    <row r="2" spans="1:8" ht="15" outlineLevel="1" x14ac:dyDescent="0.25">
      <c r="A2" s="105"/>
      <c r="B2" s="144"/>
      <c r="C2" s="343" t="s">
        <v>83</v>
      </c>
      <c r="D2" s="343"/>
      <c r="E2" s="343"/>
      <c r="F2" s="343"/>
    </row>
    <row r="3" spans="1:8" ht="15" outlineLevel="1" x14ac:dyDescent="0.25">
      <c r="A3" s="105"/>
      <c r="B3" s="144"/>
      <c r="C3" s="343" t="s">
        <v>84</v>
      </c>
      <c r="D3" s="343"/>
      <c r="E3" s="343"/>
      <c r="F3" s="343"/>
    </row>
    <row r="4" spans="1:8" ht="15" outlineLevel="1" x14ac:dyDescent="0.25">
      <c r="A4" s="105"/>
      <c r="B4" s="144"/>
      <c r="C4" s="343" t="s">
        <v>85</v>
      </c>
      <c r="D4" s="343"/>
      <c r="E4" s="343"/>
      <c r="F4" s="343"/>
    </row>
    <row r="5" spans="1:8" ht="15" outlineLevel="1" x14ac:dyDescent="0.25">
      <c r="A5" s="105"/>
      <c r="B5" s="144"/>
      <c r="C5" s="343" t="s">
        <v>86</v>
      </c>
      <c r="D5" s="343"/>
      <c r="E5" s="343"/>
      <c r="F5" s="343"/>
    </row>
    <row r="6" spans="1:8" x14ac:dyDescent="0.2">
      <c r="A6" s="105"/>
      <c r="B6" s="105"/>
      <c r="C6" s="105"/>
      <c r="D6" s="105"/>
      <c r="E6" s="127"/>
    </row>
    <row r="7" spans="1:8" s="108" customFormat="1" ht="18.75" customHeight="1" x14ac:dyDescent="0.25">
      <c r="A7" s="307" t="s">
        <v>290</v>
      </c>
      <c r="B7" s="307"/>
      <c r="C7" s="307"/>
      <c r="D7" s="307"/>
      <c r="E7" s="307"/>
      <c r="F7" s="307"/>
      <c r="H7" s="107"/>
    </row>
    <row r="8" spans="1:8" s="108" customFormat="1" ht="26.25" customHeight="1" x14ac:dyDescent="0.25">
      <c r="A8" s="307"/>
      <c r="B8" s="307"/>
      <c r="C8" s="307"/>
      <c r="D8" s="307"/>
      <c r="E8" s="307"/>
      <c r="F8" s="307"/>
      <c r="H8" s="107"/>
    </row>
    <row r="9" spans="1:8" s="108" customFormat="1" ht="18.75" customHeight="1" x14ac:dyDescent="0.25">
      <c r="A9" s="307"/>
      <c r="B9" s="307"/>
      <c r="C9" s="307"/>
      <c r="D9" s="307"/>
      <c r="E9" s="307"/>
      <c r="F9" s="307"/>
      <c r="H9" s="107"/>
    </row>
    <row r="10" spans="1:8" s="108" customFormat="1" ht="16.5" thickBot="1" x14ac:dyDescent="0.3">
      <c r="A10" s="123"/>
      <c r="B10" s="123"/>
      <c r="C10" s="123"/>
      <c r="D10" s="123"/>
      <c r="E10" s="123"/>
      <c r="F10" s="253"/>
      <c r="H10" s="107"/>
    </row>
    <row r="11" spans="1:8" ht="141" thickBot="1" x14ac:dyDescent="0.25">
      <c r="A11" s="269" t="s">
        <v>15</v>
      </c>
      <c r="B11" s="268" t="s">
        <v>33</v>
      </c>
      <c r="C11" s="270" t="s">
        <v>34</v>
      </c>
      <c r="D11" s="268" t="s">
        <v>176</v>
      </c>
      <c r="E11" s="271" t="s">
        <v>265</v>
      </c>
      <c r="F11" s="268" t="s">
        <v>268</v>
      </c>
      <c r="H11" s="109"/>
    </row>
    <row r="12" spans="1:8" s="111" customFormat="1" x14ac:dyDescent="0.2">
      <c r="A12" s="255">
        <v>1</v>
      </c>
      <c r="B12" s="135">
        <v>2</v>
      </c>
      <c r="C12" s="135">
        <v>3</v>
      </c>
      <c r="D12" s="135">
        <v>4</v>
      </c>
      <c r="E12" s="266">
        <v>5</v>
      </c>
      <c r="F12" s="267">
        <v>6</v>
      </c>
      <c r="H12" s="110"/>
    </row>
    <row r="13" spans="1:8" ht="25.5" x14ac:dyDescent="0.2">
      <c r="A13" s="94" t="s">
        <v>12</v>
      </c>
      <c r="B13" s="145" t="s">
        <v>58</v>
      </c>
      <c r="C13" s="135" t="s">
        <v>28</v>
      </c>
      <c r="D13" s="136">
        <f>D14+D17+D18+D19+D20+D15</f>
        <v>7484.616</v>
      </c>
      <c r="E13" s="256">
        <f>E14+E17+E18+E19+E20+E15</f>
        <v>4109.1959999999999</v>
      </c>
      <c r="F13" s="138">
        <f>F14+F17+F18+F19+F20+F15</f>
        <v>1380.6030000000001</v>
      </c>
      <c r="H13" s="109"/>
    </row>
    <row r="14" spans="1:8" x14ac:dyDescent="0.2">
      <c r="A14" s="112" t="s">
        <v>17</v>
      </c>
      <c r="B14" s="146" t="s">
        <v>198</v>
      </c>
      <c r="C14" s="137" t="s">
        <v>28</v>
      </c>
      <c r="D14" s="138">
        <v>1083.634</v>
      </c>
      <c r="E14" s="257">
        <v>594.93600000000004</v>
      </c>
      <c r="F14" s="259"/>
      <c r="H14" s="109"/>
    </row>
    <row r="15" spans="1:8" s="143" customFormat="1" ht="25.5" x14ac:dyDescent="0.2">
      <c r="A15" s="112" t="s">
        <v>196</v>
      </c>
      <c r="B15" s="14" t="s">
        <v>250</v>
      </c>
      <c r="C15" s="137" t="s">
        <v>28</v>
      </c>
      <c r="D15" s="138">
        <v>111.742</v>
      </c>
      <c r="E15" s="257">
        <v>61.347999999999999</v>
      </c>
      <c r="F15" s="259">
        <v>24.100999999999999</v>
      </c>
      <c r="H15" s="109"/>
    </row>
    <row r="16" spans="1:8" s="143" customFormat="1" hidden="1" x14ac:dyDescent="0.2">
      <c r="A16" s="112" t="s">
        <v>197</v>
      </c>
      <c r="B16" s="146" t="s">
        <v>195</v>
      </c>
      <c r="C16" s="137" t="s">
        <v>28</v>
      </c>
      <c r="D16" s="138">
        <v>0</v>
      </c>
      <c r="E16" s="257">
        <v>0</v>
      </c>
      <c r="F16" s="259"/>
      <c r="H16" s="109"/>
    </row>
    <row r="17" spans="1:8" x14ac:dyDescent="0.2">
      <c r="A17" s="112" t="s">
        <v>18</v>
      </c>
      <c r="B17" s="146" t="s">
        <v>35</v>
      </c>
      <c r="C17" s="137" t="s">
        <v>28</v>
      </c>
      <c r="D17" s="138">
        <v>80.712000000000003</v>
      </c>
      <c r="E17" s="257">
        <v>44.311999999999998</v>
      </c>
      <c r="F17" s="259">
        <v>17.408000000000001</v>
      </c>
      <c r="H17" s="109"/>
    </row>
    <row r="18" spans="1:8" x14ac:dyDescent="0.2">
      <c r="A18" s="112" t="s">
        <v>19</v>
      </c>
      <c r="B18" s="146" t="s">
        <v>193</v>
      </c>
      <c r="C18" s="137" t="s">
        <v>28</v>
      </c>
      <c r="D18" s="138">
        <v>3591.944</v>
      </c>
      <c r="E18" s="258">
        <v>1972.047</v>
      </c>
      <c r="F18" s="259">
        <v>774.73299999999995</v>
      </c>
      <c r="H18" s="109"/>
    </row>
    <row r="19" spans="1:8" x14ac:dyDescent="0.2">
      <c r="A19" s="112" t="s">
        <v>20</v>
      </c>
      <c r="B19" s="146" t="s">
        <v>1</v>
      </c>
      <c r="C19" s="137" t="s">
        <v>28</v>
      </c>
      <c r="D19" s="138">
        <v>1090.6110000000001</v>
      </c>
      <c r="E19" s="258">
        <v>598.76599999999996</v>
      </c>
      <c r="F19" s="259">
        <v>235.22900000000001</v>
      </c>
      <c r="H19" s="109"/>
    </row>
    <row r="20" spans="1:8" x14ac:dyDescent="0.2">
      <c r="A20" s="112" t="s">
        <v>21</v>
      </c>
      <c r="B20" s="146" t="s">
        <v>36</v>
      </c>
      <c r="C20" s="137" t="s">
        <v>28</v>
      </c>
      <c r="D20" s="138">
        <f>D21+D22+D23</f>
        <v>1525.9730000000002</v>
      </c>
      <c r="E20" s="258">
        <f>E21+E22+E23</f>
        <v>837.78700000000003</v>
      </c>
      <c r="F20" s="260">
        <f>F21+F22+F23</f>
        <v>329.13200000000001</v>
      </c>
      <c r="H20" s="109"/>
    </row>
    <row r="21" spans="1:8" x14ac:dyDescent="0.2">
      <c r="A21" s="112" t="s">
        <v>47</v>
      </c>
      <c r="B21" s="147" t="s">
        <v>42</v>
      </c>
      <c r="C21" s="137" t="s">
        <v>28</v>
      </c>
      <c r="D21" s="138">
        <v>60.99</v>
      </c>
      <c r="E21" s="257">
        <v>33.484000000000002</v>
      </c>
      <c r="F21" s="259">
        <v>13.154</v>
      </c>
      <c r="H21" s="109"/>
    </row>
    <row r="22" spans="1:8" ht="25.5" x14ac:dyDescent="0.2">
      <c r="A22" s="112" t="s">
        <v>48</v>
      </c>
      <c r="B22" s="151" t="s">
        <v>185</v>
      </c>
      <c r="C22" s="137" t="s">
        <v>28</v>
      </c>
      <c r="D22" s="138">
        <v>0.73699999999999999</v>
      </c>
      <c r="E22" s="257">
        <v>0.40500000000000003</v>
      </c>
      <c r="F22" s="259">
        <v>0.159</v>
      </c>
      <c r="G22" s="124"/>
      <c r="H22" s="109"/>
    </row>
    <row r="23" spans="1:8" x14ac:dyDescent="0.2">
      <c r="A23" s="112" t="s">
        <v>49</v>
      </c>
      <c r="B23" s="147" t="s">
        <v>43</v>
      </c>
      <c r="C23" s="137" t="s">
        <v>28</v>
      </c>
      <c r="D23" s="139">
        <f>D24+D25+D26+D27+D28</f>
        <v>1464.2460000000001</v>
      </c>
      <c r="E23" s="257">
        <f>E24+E25+E26+E27+E28</f>
        <v>803.89800000000002</v>
      </c>
      <c r="F23" s="138">
        <f>F24+F25+F26+F27+F28</f>
        <v>315.81900000000002</v>
      </c>
      <c r="H23" s="109"/>
    </row>
    <row r="24" spans="1:8" hidden="1" x14ac:dyDescent="0.2">
      <c r="A24" s="112" t="s">
        <v>50</v>
      </c>
      <c r="B24" s="148" t="s">
        <v>40</v>
      </c>
      <c r="C24" s="137" t="s">
        <v>28</v>
      </c>
      <c r="D24" s="138"/>
      <c r="E24" s="257"/>
      <c r="F24" s="259"/>
      <c r="H24" s="109"/>
    </row>
    <row r="25" spans="1:8" x14ac:dyDescent="0.2">
      <c r="A25" s="112" t="s">
        <v>51</v>
      </c>
      <c r="B25" s="148" t="s">
        <v>269</v>
      </c>
      <c r="C25" s="137" t="s">
        <v>28</v>
      </c>
      <c r="D25" s="138">
        <v>3.879</v>
      </c>
      <c r="E25" s="257">
        <v>2.129</v>
      </c>
      <c r="F25" s="259">
        <v>0.83699999999999997</v>
      </c>
      <c r="H25" s="109"/>
    </row>
    <row r="26" spans="1:8" ht="25.5" x14ac:dyDescent="0.2">
      <c r="A26" s="112" t="s">
        <v>52</v>
      </c>
      <c r="B26" s="149" t="s">
        <v>186</v>
      </c>
      <c r="C26" s="137" t="s">
        <v>28</v>
      </c>
      <c r="D26" s="138">
        <v>4.431</v>
      </c>
      <c r="E26" s="257">
        <v>2.4319999999999999</v>
      </c>
      <c r="F26" s="259">
        <v>0.95599999999999996</v>
      </c>
      <c r="H26" s="109"/>
    </row>
    <row r="27" spans="1:8" x14ac:dyDescent="0.2">
      <c r="A27" s="112" t="s">
        <v>53</v>
      </c>
      <c r="B27" s="148" t="s">
        <v>264</v>
      </c>
      <c r="C27" s="137" t="s">
        <v>28</v>
      </c>
      <c r="D27" s="138">
        <v>20.053000000000001</v>
      </c>
      <c r="E27" s="257">
        <v>11.01</v>
      </c>
      <c r="F27" s="259">
        <v>4.3250000000000002</v>
      </c>
      <c r="H27" s="109"/>
    </row>
    <row r="28" spans="1:8" x14ac:dyDescent="0.2">
      <c r="A28" s="112" t="s">
        <v>54</v>
      </c>
      <c r="B28" s="150" t="s">
        <v>44</v>
      </c>
      <c r="C28" s="137" t="s">
        <v>28</v>
      </c>
      <c r="D28" s="138">
        <f>1417.599+6.621+11.663</f>
        <v>1435.883</v>
      </c>
      <c r="E28" s="258">
        <f>778.289+3.635+6.403</f>
        <v>788.327</v>
      </c>
      <c r="F28" s="259">
        <f>305.757+1.428+2.516</f>
        <v>309.70100000000002</v>
      </c>
      <c r="G28" s="106" t="s">
        <v>57</v>
      </c>
      <c r="H28" s="109"/>
    </row>
    <row r="29" spans="1:8" x14ac:dyDescent="0.2">
      <c r="A29" s="112" t="s">
        <v>24</v>
      </c>
      <c r="B29" s="146" t="s">
        <v>41</v>
      </c>
      <c r="C29" s="137" t="s">
        <v>28</v>
      </c>
      <c r="D29" s="138"/>
      <c r="E29" s="257"/>
      <c r="F29" s="259"/>
      <c r="H29" s="109"/>
    </row>
    <row r="30" spans="1:8" x14ac:dyDescent="0.2">
      <c r="A30" s="112" t="s">
        <v>37</v>
      </c>
      <c r="B30" s="147" t="s">
        <v>45</v>
      </c>
      <c r="C30" s="137" t="s">
        <v>28</v>
      </c>
      <c r="D30" s="138"/>
      <c r="E30" s="257"/>
      <c r="F30" s="259"/>
      <c r="H30" s="109"/>
    </row>
    <row r="31" spans="1:8" x14ac:dyDescent="0.2">
      <c r="A31" s="112" t="s">
        <v>38</v>
      </c>
      <c r="B31" s="147" t="s">
        <v>59</v>
      </c>
      <c r="C31" s="137" t="s">
        <v>28</v>
      </c>
      <c r="D31" s="138"/>
      <c r="E31" s="257"/>
      <c r="F31" s="259"/>
      <c r="H31" s="109"/>
    </row>
    <row r="32" spans="1:8" ht="12.75" customHeight="1" x14ac:dyDescent="0.2">
      <c r="A32" s="112" t="s">
        <v>39</v>
      </c>
      <c r="B32" s="147" t="s">
        <v>187</v>
      </c>
      <c r="C32" s="137" t="s">
        <v>28</v>
      </c>
      <c r="D32" s="138"/>
      <c r="E32" s="257"/>
      <c r="F32" s="259"/>
      <c r="H32" s="109"/>
    </row>
    <row r="33" spans="1:8" ht="13.5" thickBot="1" x14ac:dyDescent="0.25">
      <c r="A33" s="112" t="s">
        <v>55</v>
      </c>
      <c r="B33" s="147" t="s">
        <v>46</v>
      </c>
      <c r="C33" s="137" t="s">
        <v>28</v>
      </c>
      <c r="D33" s="138"/>
      <c r="E33" s="140"/>
      <c r="G33" s="106" t="s">
        <v>56</v>
      </c>
      <c r="H33" s="109"/>
    </row>
    <row r="34" spans="1:8" ht="13.5" thickBot="1" x14ac:dyDescent="0.25">
      <c r="A34" s="261" t="s">
        <v>13</v>
      </c>
      <c r="B34" s="262" t="s">
        <v>188</v>
      </c>
      <c r="C34" s="263" t="s">
        <v>28</v>
      </c>
      <c r="D34" s="264">
        <f>D13</f>
        <v>7484.616</v>
      </c>
      <c r="E34" s="265">
        <f>E13</f>
        <v>4109.1959999999999</v>
      </c>
      <c r="F34" s="265">
        <f>F13</f>
        <v>1380.6030000000001</v>
      </c>
      <c r="G34" s="125" t="e">
        <f>#REF!/1000-'№ 3'!E34</f>
        <v>#REF!</v>
      </c>
      <c r="H34" s="109"/>
    </row>
    <row r="35" spans="1:8" x14ac:dyDescent="0.2">
      <c r="H35" s="113"/>
    </row>
    <row r="36" spans="1:8" x14ac:dyDescent="0.2">
      <c r="H36" s="113"/>
    </row>
    <row r="37" spans="1:8" s="101" customFormat="1" ht="16.5" x14ac:dyDescent="0.25">
      <c r="A37" s="104"/>
      <c r="B37" s="104"/>
      <c r="C37" s="104"/>
      <c r="D37" s="122"/>
      <c r="E37" s="104"/>
      <c r="F37" s="250"/>
    </row>
    <row r="38" spans="1:8" s="141" customFormat="1" ht="16.5" x14ac:dyDescent="0.25">
      <c r="A38" s="308" t="s">
        <v>190</v>
      </c>
      <c r="B38" s="308"/>
      <c r="C38" s="133"/>
      <c r="D38" s="310" t="s">
        <v>251</v>
      </c>
      <c r="E38" s="310"/>
      <c r="F38" s="310"/>
    </row>
    <row r="39" spans="1:8" s="101" customFormat="1" ht="16.5" x14ac:dyDescent="0.25">
      <c r="A39" s="132"/>
      <c r="B39" s="132"/>
      <c r="C39" s="104"/>
      <c r="D39" s="122"/>
      <c r="E39" s="104"/>
      <c r="F39" s="250"/>
    </row>
    <row r="40" spans="1:8" s="101" customFormat="1" ht="40.5" customHeight="1" x14ac:dyDescent="0.25">
      <c r="A40" s="104"/>
      <c r="B40" s="104"/>
      <c r="C40" s="104"/>
      <c r="D40" s="122"/>
      <c r="E40" s="104"/>
      <c r="F40" s="250"/>
    </row>
    <row r="41" spans="1:8" s="101" customFormat="1" ht="16.5" x14ac:dyDescent="0.25">
      <c r="A41" s="308" t="s">
        <v>191</v>
      </c>
      <c r="B41" s="308"/>
      <c r="C41" s="104"/>
      <c r="D41" s="310" t="s">
        <v>192</v>
      </c>
      <c r="E41" s="310"/>
      <c r="F41" s="310"/>
    </row>
    <row r="42" spans="1:8" s="142" customFormat="1" ht="17.25" hidden="1" customHeight="1" x14ac:dyDescent="0.25">
      <c r="A42" s="306" t="s">
        <v>66</v>
      </c>
      <c r="B42" s="306"/>
      <c r="C42" s="134"/>
      <c r="D42" s="103"/>
      <c r="E42" s="134" t="s">
        <v>65</v>
      </c>
      <c r="F42" s="251"/>
    </row>
    <row r="43" spans="1:8" s="102" customFormat="1" ht="17.25" customHeight="1" x14ac:dyDescent="0.25">
      <c r="A43" s="131"/>
      <c r="B43" s="131"/>
      <c r="C43" s="130"/>
      <c r="D43" s="129"/>
      <c r="E43" s="130"/>
      <c r="F43" s="252"/>
    </row>
    <row r="44" spans="1:8" s="102" customFormat="1" ht="17.25" customHeight="1" x14ac:dyDescent="0.25">
      <c r="A44" s="131"/>
      <c r="B44" s="131"/>
      <c r="C44" s="130"/>
      <c r="D44" s="129"/>
      <c r="E44" s="130"/>
      <c r="F44" s="252"/>
    </row>
    <row r="45" spans="1:8" s="102" customFormat="1" ht="17.25" customHeight="1" x14ac:dyDescent="0.25">
      <c r="A45" s="128"/>
      <c r="B45" s="101"/>
      <c r="C45" s="130"/>
      <c r="D45" s="129"/>
      <c r="E45" s="130"/>
      <c r="F45" s="252"/>
    </row>
    <row r="46" spans="1:8" s="102" customFormat="1" ht="17.25" customHeight="1" x14ac:dyDescent="0.25">
      <c r="A46" s="128"/>
      <c r="B46" s="101"/>
      <c r="C46" s="130"/>
      <c r="D46" s="129"/>
      <c r="E46" s="130"/>
      <c r="F46" s="252"/>
    </row>
    <row r="47" spans="1:8" s="102" customFormat="1" ht="17.25" customHeight="1" x14ac:dyDescent="0.25">
      <c r="A47" s="131"/>
      <c r="B47" s="131"/>
      <c r="C47" s="130"/>
      <c r="D47" s="129"/>
      <c r="E47" s="130"/>
      <c r="F47" s="252"/>
    </row>
    <row r="48" spans="1:8" s="102" customFormat="1" ht="17.25" customHeight="1" x14ac:dyDescent="0.25">
      <c r="A48" s="131"/>
      <c r="B48" s="131"/>
      <c r="C48" s="130"/>
      <c r="D48" s="129"/>
      <c r="E48" s="130"/>
      <c r="F48" s="252"/>
    </row>
    <row r="49" spans="1:7" s="102" customFormat="1" ht="17.25" customHeight="1" x14ac:dyDescent="0.25">
      <c r="A49" s="131"/>
      <c r="B49" s="131"/>
      <c r="C49" s="130"/>
      <c r="D49" s="129"/>
      <c r="E49" s="130"/>
      <c r="F49" s="252"/>
    </row>
    <row r="50" spans="1:7" s="120" customFormat="1" ht="17.25" customHeight="1" x14ac:dyDescent="0.25">
      <c r="A50" s="116"/>
      <c r="B50" s="117"/>
      <c r="C50" s="118"/>
      <c r="D50" s="119"/>
      <c r="E50" s="121"/>
      <c r="F50" s="254"/>
      <c r="G50" s="126"/>
    </row>
    <row r="51" spans="1:7" s="120" customFormat="1" ht="17.25" customHeight="1" x14ac:dyDescent="0.25">
      <c r="A51" s="116"/>
      <c r="B51" s="117"/>
      <c r="C51" s="118"/>
      <c r="D51" s="119"/>
      <c r="E51" s="121"/>
      <c r="F51" s="254"/>
      <c r="G51" s="126"/>
    </row>
    <row r="52" spans="1:7" s="120" customFormat="1" ht="17.25" customHeight="1" x14ac:dyDescent="0.25">
      <c r="A52" s="116"/>
      <c r="B52" s="117"/>
      <c r="C52" s="118"/>
      <c r="D52" s="119"/>
      <c r="F52" s="254"/>
      <c r="G52" s="126"/>
    </row>
    <row r="53" spans="1:7" s="101" customFormat="1" ht="16.5" x14ac:dyDescent="0.25">
      <c r="A53" s="128"/>
      <c r="F53" s="250"/>
    </row>
    <row r="54" spans="1:7" s="101" customFormat="1" ht="16.5" x14ac:dyDescent="0.25">
      <c r="A54" s="128"/>
      <c r="F54" s="250"/>
    </row>
    <row r="55" spans="1:7" ht="15.75" x14ac:dyDescent="0.25">
      <c r="A55" s="114"/>
      <c r="B55" s="100"/>
      <c r="C55" s="114"/>
    </row>
    <row r="56" spans="1:7" ht="15.75" x14ac:dyDescent="0.25">
      <c r="A56" s="115"/>
      <c r="B56" s="99"/>
      <c r="C56" s="115"/>
    </row>
  </sheetData>
  <mergeCells count="11">
    <mergeCell ref="A38:B38"/>
    <mergeCell ref="A42:B42"/>
    <mergeCell ref="A41:B41"/>
    <mergeCell ref="A7:F9"/>
    <mergeCell ref="D38:F38"/>
    <mergeCell ref="D41:F41"/>
    <mergeCell ref="E1:F1"/>
    <mergeCell ref="C2:F2"/>
    <mergeCell ref="C3:F3"/>
    <mergeCell ref="C4:F4"/>
    <mergeCell ref="C5:F5"/>
  </mergeCells>
  <pageMargins left="0.98425196850393704" right="0.19685039370078741" top="0.19685039370078741" bottom="0.1968503937007874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кол-во</vt:lpstr>
      <vt:lpstr>кол-во линий</vt:lpstr>
      <vt:lpstr>№1</vt:lpstr>
      <vt:lpstr>№5</vt:lpstr>
      <vt:lpstr>№2</vt:lpstr>
      <vt:lpstr>№ 3</vt:lpstr>
      <vt:lpstr>№1!Заголовки_для_печати</vt:lpstr>
      <vt:lpstr>№5!Заголовки_для_печати</vt:lpstr>
      <vt:lpstr>'№ 3'!Область_печати</vt:lpstr>
    </vt:vector>
  </TitlesOfParts>
  <Company>RS Dalenergo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Muravieva</dc:creator>
  <cp:lastModifiedBy>user15</cp:lastModifiedBy>
  <cp:lastPrinted>2025-09-03T00:02:05Z</cp:lastPrinted>
  <dcterms:created xsi:type="dcterms:W3CDTF">2006-06-22T21:02:07Z</dcterms:created>
  <dcterms:modified xsi:type="dcterms:W3CDTF">2025-09-03T00:10:32Z</dcterms:modified>
</cp:coreProperties>
</file>